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rge.melo\Desktop\"/>
    </mc:Choice>
  </mc:AlternateContent>
  <bookViews>
    <workbookView xWindow="0" yWindow="0" windowWidth="23040" windowHeight="9252" activeTab="4"/>
  </bookViews>
  <sheets>
    <sheet name="Resumo do Orçamento" sheetId="5" r:id="rId1"/>
    <sheet name="Resumo_PT" sheetId="6" r:id="rId2"/>
    <sheet name="Cronograma_PT" sheetId="7" r:id="rId3"/>
    <sheet name="Orçamento Sintético_PT" sheetId="3" r:id="rId4"/>
    <sheet name="Resumo_PP" sheetId="9" r:id="rId5"/>
    <sheet name="Cronograma_PP" sheetId="11" r:id="rId6"/>
    <sheet name="Orçamento Sintético_PP" sheetId="1" r:id="rId7"/>
  </sheets>
  <definedNames>
    <definedName name="_xlnm.Print_Area" localSheetId="2">Cronograma_PT!$A$1:$O$35</definedName>
    <definedName name="_xlnm.Print_Area" localSheetId="6">'Orçamento Sintético_PP'!$A$1:$K$66</definedName>
    <definedName name="_xlnm.Print_Area" localSheetId="3">'Orçamento Sintético_PT'!$A$1:$K$65</definedName>
    <definedName name="_xlnm.Print_Area" localSheetId="0">'Resumo do Orçamento'!$A$1:$H$9</definedName>
    <definedName name="_xlnm.Print_Titles" localSheetId="5">Cronograma_PP!$A:$C</definedName>
    <definedName name="_xlnm.Print_Titles" localSheetId="2">Cronograma_PT!$A:$C</definedName>
    <definedName name="_xlnm.Print_Titles" localSheetId="6">'Orçamento Sintético_PP'!$1:$5</definedName>
  </definedNames>
  <calcPr calcId="191029"/>
</workbook>
</file>

<file path=xl/calcChain.xml><?xml version="1.0" encoding="utf-8"?>
<calcChain xmlns="http://schemas.openxmlformats.org/spreadsheetml/2006/main">
  <c r="I56" i="3" l="1"/>
  <c r="M56" i="3" s="1"/>
  <c r="D7" i="5"/>
  <c r="E3" i="1"/>
  <c r="E3" i="3"/>
  <c r="I7" i="3"/>
  <c r="I8" i="3"/>
  <c r="I9" i="3"/>
  <c r="I10" i="3"/>
  <c r="M11" i="3"/>
  <c r="I12" i="3"/>
  <c r="M12" i="3"/>
  <c r="I13" i="3"/>
  <c r="I14" i="3"/>
  <c r="M15" i="3"/>
  <c r="I16" i="3"/>
  <c r="I17" i="3"/>
  <c r="I18" i="3"/>
  <c r="I19" i="3"/>
  <c r="M19" i="3" s="1"/>
  <c r="I20" i="3"/>
  <c r="I21" i="3"/>
  <c r="M22" i="3"/>
  <c r="I23" i="3"/>
  <c r="I24" i="3"/>
  <c r="M24" i="3" s="1"/>
  <c r="M25" i="3"/>
  <c r="I25" i="3"/>
  <c r="I26" i="3"/>
  <c r="I27" i="3"/>
  <c r="M27" i="3" s="1"/>
  <c r="M28" i="3"/>
  <c r="I29" i="3"/>
  <c r="I30" i="3"/>
  <c r="M31" i="3"/>
  <c r="I32" i="3"/>
  <c r="M32" i="3" s="1"/>
  <c r="M33" i="3"/>
  <c r="I34" i="3"/>
  <c r="M35" i="3"/>
  <c r="I36" i="3"/>
  <c r="M37" i="3"/>
  <c r="I38" i="3"/>
  <c r="I39" i="3"/>
  <c r="M39" i="3" s="1"/>
  <c r="I40" i="3"/>
  <c r="I41" i="3"/>
  <c r="I42" i="3"/>
  <c r="I43" i="3"/>
  <c r="M44" i="3"/>
  <c r="I45" i="3"/>
  <c r="M46" i="3"/>
  <c r="I47" i="3"/>
  <c r="I48" i="3"/>
  <c r="M48" i="3" s="1"/>
  <c r="I49" i="3"/>
  <c r="I50" i="3"/>
  <c r="I51" i="3"/>
  <c r="M52" i="3"/>
  <c r="I53" i="3"/>
  <c r="I54" i="3"/>
  <c r="M55" i="3"/>
  <c r="I57" i="3"/>
  <c r="I58" i="3"/>
  <c r="I59" i="3"/>
  <c r="I60" i="3"/>
  <c r="J59" i="3" l="1"/>
  <c r="M43" i="3"/>
  <c r="J23" i="3"/>
  <c r="L29" i="3"/>
  <c r="M49" i="3"/>
  <c r="M23" i="3"/>
  <c r="M9" i="3"/>
  <c r="J53" i="3"/>
  <c r="M53" i="3"/>
  <c r="M47" i="3"/>
  <c r="M59" i="3"/>
  <c r="M7" i="3"/>
  <c r="M51" i="3"/>
  <c r="M57" i="3"/>
  <c r="M38" i="3"/>
  <c r="L36" i="3"/>
  <c r="J58" i="3"/>
  <c r="J7" i="3"/>
  <c r="J18" i="3"/>
  <c r="L48" i="3"/>
  <c r="J42" i="3"/>
  <c r="L17" i="3"/>
  <c r="J12" i="3"/>
  <c r="J57" i="3"/>
  <c r="J47" i="3"/>
  <c r="L34" i="3"/>
  <c r="J16" i="3"/>
  <c r="J26" i="3"/>
  <c r="L56" i="3"/>
  <c r="J50" i="3"/>
  <c r="J32" i="3"/>
  <c r="J31" i="3" s="1"/>
  <c r="J20" i="3"/>
  <c r="J21" i="3"/>
  <c r="J40" i="3"/>
  <c r="J45" i="3"/>
  <c r="J44" i="3" s="1"/>
  <c r="L25" i="3"/>
  <c r="J19" i="3"/>
  <c r="L10" i="3"/>
  <c r="J60" i="3"/>
  <c r="J14" i="3"/>
  <c r="L54" i="3"/>
  <c r="L13" i="3"/>
  <c r="L53" i="3"/>
  <c r="L30" i="3"/>
  <c r="J24" i="3"/>
  <c r="L8" i="3"/>
  <c r="L41" i="3"/>
  <c r="J41" i="3"/>
  <c r="M60" i="3"/>
  <c r="M40" i="3"/>
  <c r="L59" i="3"/>
  <c r="J13" i="3"/>
  <c r="J39" i="3"/>
  <c r="M13" i="3"/>
  <c r="M8" i="3"/>
  <c r="M21" i="3"/>
  <c r="M17" i="3"/>
  <c r="M41" i="3"/>
  <c r="M36" i="3"/>
  <c r="M20" i="3"/>
  <c r="M16" i="3"/>
  <c r="M45" i="3"/>
  <c r="M29" i="3"/>
  <c r="M30" i="3"/>
  <c r="M26" i="3"/>
  <c r="L32" i="3"/>
  <c r="M42" i="3"/>
  <c r="M34" i="3"/>
  <c r="M18" i="3"/>
  <c r="M14" i="3"/>
  <c r="M10" i="3"/>
  <c r="M58" i="3"/>
  <c r="M54" i="3"/>
  <c r="M50" i="3"/>
  <c r="M11" i="1"/>
  <c r="M15" i="1"/>
  <c r="M20" i="1"/>
  <c r="M26" i="1"/>
  <c r="M29" i="1"/>
  <c r="M31" i="1"/>
  <c r="M33" i="1"/>
  <c r="M35" i="1"/>
  <c r="M42" i="1"/>
  <c r="M44" i="1"/>
  <c r="M50" i="1"/>
  <c r="M53" i="1"/>
  <c r="C16" i="7" l="1"/>
  <c r="E10" i="6"/>
  <c r="L23" i="3"/>
  <c r="C24" i="7"/>
  <c r="E14" i="6"/>
  <c r="J29" i="3"/>
  <c r="J36" i="3"/>
  <c r="J35" i="3" s="1"/>
  <c r="L47" i="3"/>
  <c r="J8" i="3"/>
  <c r="J48" i="3"/>
  <c r="L57" i="3"/>
  <c r="L39" i="3"/>
  <c r="M61" i="3"/>
  <c r="J30" i="3"/>
  <c r="L21" i="3"/>
  <c r="L58" i="3"/>
  <c r="J34" i="3"/>
  <c r="J33" i="3" s="1"/>
  <c r="L20" i="3"/>
  <c r="L40" i="3"/>
  <c r="L24" i="3"/>
  <c r="J25" i="3"/>
  <c r="L45" i="3"/>
  <c r="J54" i="3"/>
  <c r="J52" i="3" s="1"/>
  <c r="L16" i="3"/>
  <c r="L50" i="3"/>
  <c r="L18" i="3"/>
  <c r="J56" i="3"/>
  <c r="J55" i="3" s="1"/>
  <c r="L12" i="3"/>
  <c r="L7" i="3"/>
  <c r="L19" i="3"/>
  <c r="J10" i="3"/>
  <c r="J49" i="3"/>
  <c r="L49" i="3"/>
  <c r="L26" i="3"/>
  <c r="L42" i="3"/>
  <c r="J17" i="3"/>
  <c r="J15" i="3" s="1"/>
  <c r="L60" i="3"/>
  <c r="L14" i="3"/>
  <c r="L9" i="3"/>
  <c r="J9" i="3"/>
  <c r="J27" i="3"/>
  <c r="L27" i="3"/>
  <c r="J51" i="3"/>
  <c r="L51" i="3"/>
  <c r="J43" i="3"/>
  <c r="L43" i="3"/>
  <c r="L38" i="3"/>
  <c r="J38" i="3"/>
  <c r="J11" i="3"/>
  <c r="L16" i="1"/>
  <c r="L53" i="1"/>
  <c r="L35" i="1"/>
  <c r="L29" i="1"/>
  <c r="L26" i="1"/>
  <c r="L15" i="1"/>
  <c r="L11" i="1"/>
  <c r="L20" i="1"/>
  <c r="L31" i="1"/>
  <c r="L33" i="1"/>
  <c r="L42" i="1"/>
  <c r="L44" i="1"/>
  <c r="L50" i="1"/>
  <c r="I60" i="1"/>
  <c r="I59" i="1"/>
  <c r="I58" i="1"/>
  <c r="I46" i="1"/>
  <c r="I49" i="1"/>
  <c r="I41" i="1"/>
  <c r="I40" i="1"/>
  <c r="I39" i="1"/>
  <c r="I38" i="1"/>
  <c r="I19" i="1"/>
  <c r="I61" i="1"/>
  <c r="I57" i="1"/>
  <c r="I56" i="1"/>
  <c r="I55" i="1"/>
  <c r="I54" i="1"/>
  <c r="I52" i="1"/>
  <c r="I51" i="1"/>
  <c r="I48" i="1"/>
  <c r="I47" i="1"/>
  <c r="I45" i="1"/>
  <c r="I43" i="1"/>
  <c r="I37" i="1"/>
  <c r="I36" i="1"/>
  <c r="I34" i="1"/>
  <c r="I32" i="1"/>
  <c r="I30" i="1"/>
  <c r="I28" i="1"/>
  <c r="I27" i="1"/>
  <c r="I25" i="1"/>
  <c r="I24" i="1"/>
  <c r="I23" i="1"/>
  <c r="I22" i="1"/>
  <c r="I21" i="1"/>
  <c r="I18" i="1"/>
  <c r="I17" i="1"/>
  <c r="I16" i="1"/>
  <c r="I14" i="1"/>
  <c r="I13" i="1"/>
  <c r="I12" i="1"/>
  <c r="I8" i="1"/>
  <c r="I9" i="1"/>
  <c r="I10" i="1"/>
  <c r="I7" i="1"/>
  <c r="J28" i="3" l="1"/>
  <c r="E9" i="6" s="1"/>
  <c r="C28" i="7"/>
  <c r="E16" i="6"/>
  <c r="C18" i="7"/>
  <c r="E11" i="6"/>
  <c r="L24" i="7"/>
  <c r="O24" i="7"/>
  <c r="D24" i="7"/>
  <c r="F24" i="7"/>
  <c r="G24" i="7"/>
  <c r="H24" i="7"/>
  <c r="I24" i="7"/>
  <c r="J24" i="7"/>
  <c r="K24" i="7"/>
  <c r="E24" i="7"/>
  <c r="N24" i="7"/>
  <c r="M24" i="7"/>
  <c r="C8" i="7"/>
  <c r="E6" i="6"/>
  <c r="C30" i="7"/>
  <c r="E17" i="6"/>
  <c r="C10" i="7"/>
  <c r="E7" i="6"/>
  <c r="C20" i="7"/>
  <c r="E12" i="6"/>
  <c r="H16" i="7"/>
  <c r="G16" i="7"/>
  <c r="I16" i="7"/>
  <c r="K16" i="7"/>
  <c r="E16" i="7"/>
  <c r="F16" i="7"/>
  <c r="D16" i="7"/>
  <c r="N16" i="7"/>
  <c r="O16" i="7"/>
  <c r="M16" i="7"/>
  <c r="L16" i="7"/>
  <c r="J16" i="7"/>
  <c r="M13" i="1"/>
  <c r="J22" i="3"/>
  <c r="J6" i="3"/>
  <c r="J46" i="3"/>
  <c r="I62" i="3"/>
  <c r="E19" i="6" s="1"/>
  <c r="J37" i="3"/>
  <c r="M17" i="1"/>
  <c r="M57" i="1"/>
  <c r="M7" i="1"/>
  <c r="M25" i="1"/>
  <c r="M43" i="1"/>
  <c r="M58" i="1"/>
  <c r="M45" i="1"/>
  <c r="M59" i="1"/>
  <c r="M9" i="1"/>
  <c r="M46" i="1"/>
  <c r="M60" i="1"/>
  <c r="M47" i="1"/>
  <c r="M61" i="1"/>
  <c r="M12" i="1"/>
  <c r="M32" i="1"/>
  <c r="M48" i="1"/>
  <c r="M36" i="1"/>
  <c r="M49" i="1"/>
  <c r="L17" i="1"/>
  <c r="M16" i="1"/>
  <c r="M37" i="1"/>
  <c r="L7" i="1"/>
  <c r="L25" i="1"/>
  <c r="L32" i="1"/>
  <c r="L45" i="1"/>
  <c r="L58" i="1"/>
  <c r="L47" i="1"/>
  <c r="L19" i="1"/>
  <c r="M19" i="1"/>
  <c r="L12" i="1"/>
  <c r="L23" i="1"/>
  <c r="M23" i="1"/>
  <c r="L9" i="1"/>
  <c r="J13" i="1"/>
  <c r="L24" i="1"/>
  <c r="M24" i="1"/>
  <c r="J28" i="1"/>
  <c r="M28" i="1"/>
  <c r="L8" i="1"/>
  <c r="M8" i="1"/>
  <c r="L27" i="1"/>
  <c r="M27" i="1"/>
  <c r="L10" i="1"/>
  <c r="M10" i="1"/>
  <c r="J30" i="1"/>
  <c r="J29" i="1" s="1"/>
  <c r="M30" i="1"/>
  <c r="J18" i="1"/>
  <c r="M18" i="1"/>
  <c r="L34" i="1"/>
  <c r="M34" i="1"/>
  <c r="L21" i="1"/>
  <c r="M21" i="1"/>
  <c r="L14" i="1"/>
  <c r="M14" i="1"/>
  <c r="J22" i="1"/>
  <c r="M22" i="1"/>
  <c r="L57" i="1"/>
  <c r="L61" i="1"/>
  <c r="J60" i="1"/>
  <c r="L59" i="1"/>
  <c r="L56" i="1"/>
  <c r="M56" i="1"/>
  <c r="L55" i="1"/>
  <c r="M55" i="1"/>
  <c r="L54" i="1"/>
  <c r="M54" i="1"/>
  <c r="J52" i="1"/>
  <c r="M52" i="1"/>
  <c r="L51" i="1"/>
  <c r="M51" i="1"/>
  <c r="L49" i="1"/>
  <c r="L48" i="1"/>
  <c r="J46" i="1"/>
  <c r="L43" i="1"/>
  <c r="L41" i="1"/>
  <c r="M41" i="1"/>
  <c r="L40" i="1"/>
  <c r="M40" i="1"/>
  <c r="J39" i="1"/>
  <c r="M39" i="1"/>
  <c r="J38" i="1"/>
  <c r="M38" i="1"/>
  <c r="L37" i="1"/>
  <c r="J24" i="1"/>
  <c r="J16" i="1"/>
  <c r="J58" i="1"/>
  <c r="C14" i="7" l="1"/>
  <c r="N14" i="7" s="1"/>
  <c r="E10" i="9"/>
  <c r="C16" i="11"/>
  <c r="C22" i="7"/>
  <c r="E13" i="6"/>
  <c r="G10" i="7"/>
  <c r="D10" i="7"/>
  <c r="E10" i="7"/>
  <c r="F10" i="7"/>
  <c r="I10" i="7"/>
  <c r="K10" i="7"/>
  <c r="L10" i="7"/>
  <c r="N10" i="7"/>
  <c r="O10" i="7"/>
  <c r="J10" i="7"/>
  <c r="M10" i="7"/>
  <c r="H10" i="7"/>
  <c r="C6" i="7"/>
  <c r="E5" i="6"/>
  <c r="D20" i="7"/>
  <c r="G20" i="7"/>
  <c r="H20" i="7"/>
  <c r="I20" i="7"/>
  <c r="K20" i="7"/>
  <c r="L20" i="7"/>
  <c r="M20" i="7"/>
  <c r="N20" i="7"/>
  <c r="O20" i="7"/>
  <c r="E20" i="7"/>
  <c r="J20" i="7"/>
  <c r="F20" i="7"/>
  <c r="C26" i="7"/>
  <c r="E15" i="6"/>
  <c r="G8" i="7"/>
  <c r="D8" i="7"/>
  <c r="E8" i="7"/>
  <c r="F8" i="7"/>
  <c r="J8" i="7"/>
  <c r="K8" i="7"/>
  <c r="L8" i="7"/>
  <c r="N8" i="7"/>
  <c r="O8" i="7"/>
  <c r="I8" i="7"/>
  <c r="M8" i="7"/>
  <c r="H8" i="7"/>
  <c r="N18" i="7"/>
  <c r="M18" i="7"/>
  <c r="E18" i="7"/>
  <c r="L18" i="7"/>
  <c r="K18" i="7"/>
  <c r="F18" i="7"/>
  <c r="O18" i="7"/>
  <c r="I18" i="7"/>
  <c r="J18" i="7"/>
  <c r="H18" i="7"/>
  <c r="G18" i="7"/>
  <c r="D18" i="7"/>
  <c r="J30" i="7"/>
  <c r="E30" i="7"/>
  <c r="F30" i="7"/>
  <c r="G30" i="7"/>
  <c r="H30" i="7"/>
  <c r="I30" i="7"/>
  <c r="K30" i="7"/>
  <c r="N30" i="7"/>
  <c r="O30" i="7"/>
  <c r="D30" i="7"/>
  <c r="M30" i="7"/>
  <c r="L30" i="7"/>
  <c r="C12" i="7"/>
  <c r="E8" i="6"/>
  <c r="F28" i="7"/>
  <c r="K28" i="7"/>
  <c r="D28" i="7"/>
  <c r="M28" i="7"/>
  <c r="N28" i="7"/>
  <c r="O28" i="7"/>
  <c r="E28" i="7"/>
  <c r="I28" i="7"/>
  <c r="J28" i="7"/>
  <c r="G28" i="7"/>
  <c r="L28" i="7"/>
  <c r="H28" i="7"/>
  <c r="J25" i="1"/>
  <c r="I64" i="3"/>
  <c r="J49" i="1"/>
  <c r="J7" i="1"/>
  <c r="J17" i="1"/>
  <c r="J45" i="1"/>
  <c r="J32" i="1"/>
  <c r="J31" i="1" s="1"/>
  <c r="J21" i="1"/>
  <c r="J10" i="1"/>
  <c r="L22" i="1"/>
  <c r="J23" i="1"/>
  <c r="J8" i="1"/>
  <c r="L18" i="1"/>
  <c r="J12" i="1"/>
  <c r="J19" i="1"/>
  <c r="J55" i="1"/>
  <c r="J47" i="1"/>
  <c r="J9" i="1"/>
  <c r="J34" i="1"/>
  <c r="J33" i="1" s="1"/>
  <c r="L28" i="1"/>
  <c r="J14" i="1"/>
  <c r="J27" i="1"/>
  <c r="J26" i="1" s="1"/>
  <c r="J57" i="1"/>
  <c r="L13" i="1"/>
  <c r="L30" i="1"/>
  <c r="J40" i="1"/>
  <c r="L60" i="1"/>
  <c r="J61" i="1"/>
  <c r="J59" i="1"/>
  <c r="J56" i="1"/>
  <c r="J54" i="1"/>
  <c r="L52" i="1"/>
  <c r="J51" i="1"/>
  <c r="J50" i="1" s="1"/>
  <c r="J48" i="1"/>
  <c r="L46" i="1"/>
  <c r="J43" i="1"/>
  <c r="J42" i="1" s="1"/>
  <c r="J41" i="1"/>
  <c r="M62" i="1"/>
  <c r="L39" i="1"/>
  <c r="L38" i="1"/>
  <c r="J37" i="1"/>
  <c r="J36" i="1"/>
  <c r="L36" i="1"/>
  <c r="L14" i="7" l="1"/>
  <c r="I14" i="7"/>
  <c r="G14" i="7"/>
  <c r="J14" i="7"/>
  <c r="F14" i="7"/>
  <c r="H14" i="7"/>
  <c r="M14" i="7"/>
  <c r="O14" i="7"/>
  <c r="D14" i="7"/>
  <c r="E14" i="7"/>
  <c r="K14" i="7"/>
  <c r="C24" i="11"/>
  <c r="E14" i="9"/>
  <c r="E9" i="9"/>
  <c r="C14" i="11"/>
  <c r="E11" i="9"/>
  <c r="C18" i="11"/>
  <c r="J20" i="1"/>
  <c r="E12" i="9"/>
  <c r="C20" i="11"/>
  <c r="C28" i="11"/>
  <c r="E16" i="9"/>
  <c r="O16" i="11"/>
  <c r="M16" i="11"/>
  <c r="G16" i="11"/>
  <c r="L16" i="11"/>
  <c r="N16" i="11"/>
  <c r="K16" i="11"/>
  <c r="F16" i="11"/>
  <c r="D16" i="11"/>
  <c r="E16" i="11"/>
  <c r="H16" i="11"/>
  <c r="I16" i="11"/>
  <c r="J16" i="11"/>
  <c r="D26" i="7"/>
  <c r="F26" i="7"/>
  <c r="G26" i="7"/>
  <c r="J26" i="7"/>
  <c r="K26" i="7"/>
  <c r="L26" i="7"/>
  <c r="M26" i="7"/>
  <c r="N26" i="7"/>
  <c r="O26" i="7"/>
  <c r="I26" i="7"/>
  <c r="E26" i="7"/>
  <c r="H26" i="7"/>
  <c r="L6" i="7"/>
  <c r="D6" i="7"/>
  <c r="O6" i="7"/>
  <c r="O31" i="7" s="1"/>
  <c r="O32" i="7" s="1"/>
  <c r="J6" i="7"/>
  <c r="I6" i="7"/>
  <c r="N6" i="7"/>
  <c r="G6" i="7"/>
  <c r="M6" i="7"/>
  <c r="K6" i="7"/>
  <c r="H6" i="7"/>
  <c r="F6" i="7"/>
  <c r="E6" i="7"/>
  <c r="E21" i="6"/>
  <c r="F8" i="6" s="1"/>
  <c r="L12" i="7"/>
  <c r="F12" i="7"/>
  <c r="G12" i="7"/>
  <c r="H12" i="7"/>
  <c r="I12" i="7"/>
  <c r="D12" i="7"/>
  <c r="J12" i="7"/>
  <c r="K12" i="7"/>
  <c r="N12" i="7"/>
  <c r="O12" i="7"/>
  <c r="E12" i="7"/>
  <c r="M12" i="7"/>
  <c r="G22" i="7"/>
  <c r="F22" i="7"/>
  <c r="J22" i="7"/>
  <c r="K22" i="7"/>
  <c r="D22" i="7"/>
  <c r="L22" i="7"/>
  <c r="N22" i="7"/>
  <c r="O22" i="7"/>
  <c r="E22" i="7"/>
  <c r="M22" i="7"/>
  <c r="H22" i="7"/>
  <c r="I22" i="7"/>
  <c r="K33" i="3"/>
  <c r="G5" i="5"/>
  <c r="K16" i="3"/>
  <c r="K39" i="3"/>
  <c r="K11" i="3"/>
  <c r="K58" i="3"/>
  <c r="K53" i="3"/>
  <c r="K56" i="3"/>
  <c r="K46" i="3"/>
  <c r="K57" i="3"/>
  <c r="K7" i="3"/>
  <c r="K60" i="3"/>
  <c r="K12" i="3"/>
  <c r="K24" i="3"/>
  <c r="K48" i="3"/>
  <c r="K49" i="3"/>
  <c r="K36" i="3"/>
  <c r="K54" i="3"/>
  <c r="K45" i="3"/>
  <c r="K44" i="3"/>
  <c r="K40" i="3"/>
  <c r="K9" i="3"/>
  <c r="K29" i="3"/>
  <c r="I63" i="3"/>
  <c r="E20" i="6" s="1"/>
  <c r="K37" i="3"/>
  <c r="K30" i="3"/>
  <c r="K21" i="3"/>
  <c r="K52" i="3"/>
  <c r="K38" i="3"/>
  <c r="K31" i="3"/>
  <c r="K27" i="3"/>
  <c r="K32" i="3"/>
  <c r="K55" i="3"/>
  <c r="K6" i="3"/>
  <c r="K8" i="3"/>
  <c r="K19" i="3"/>
  <c r="K20" i="3"/>
  <c r="K22" i="3"/>
  <c r="K42" i="3"/>
  <c r="K14" i="3"/>
  <c r="K43" i="3"/>
  <c r="K41" i="3"/>
  <c r="K35" i="3"/>
  <c r="K34" i="3"/>
  <c r="K50" i="3"/>
  <c r="K51" i="3"/>
  <c r="K47" i="3"/>
  <c r="K28" i="3"/>
  <c r="K25" i="3"/>
  <c r="K10" i="3"/>
  <c r="K17" i="3"/>
  <c r="K13" i="3"/>
  <c r="K15" i="3"/>
  <c r="K26" i="3"/>
  <c r="K18" i="3"/>
  <c r="K23" i="3"/>
  <c r="K59" i="3"/>
  <c r="J15" i="1"/>
  <c r="J6" i="1"/>
  <c r="J44" i="1"/>
  <c r="J11" i="1"/>
  <c r="J53" i="1"/>
  <c r="I63" i="1"/>
  <c r="E19" i="9" s="1"/>
  <c r="J35" i="1"/>
  <c r="E31" i="7" l="1"/>
  <c r="E32" i="7" s="1"/>
  <c r="F31" i="7"/>
  <c r="F32" i="7" s="1"/>
  <c r="L31" i="7"/>
  <c r="L32" i="7" s="1"/>
  <c r="H31" i="7"/>
  <c r="H32" i="7" s="1"/>
  <c r="G31" i="7"/>
  <c r="G32" i="7" s="1"/>
  <c r="I31" i="7"/>
  <c r="I32" i="7" s="1"/>
  <c r="K31" i="7"/>
  <c r="K32" i="7" s="1"/>
  <c r="M31" i="7"/>
  <c r="M32" i="7" s="1"/>
  <c r="N31" i="7"/>
  <c r="N32" i="7" s="1"/>
  <c r="J31" i="7"/>
  <c r="J32" i="7" s="1"/>
  <c r="C6" i="11"/>
  <c r="E5" i="9"/>
  <c r="O18" i="11"/>
  <c r="G18" i="11"/>
  <c r="K18" i="11"/>
  <c r="F18" i="11"/>
  <c r="D18" i="11"/>
  <c r="N18" i="11"/>
  <c r="M18" i="11"/>
  <c r="L18" i="11"/>
  <c r="J18" i="11"/>
  <c r="I18" i="11"/>
  <c r="E18" i="11"/>
  <c r="H18" i="11"/>
  <c r="C12" i="11"/>
  <c r="E8" i="9"/>
  <c r="O14" i="11"/>
  <c r="D14" i="11"/>
  <c r="L14" i="11"/>
  <c r="N14" i="11"/>
  <c r="M14" i="11"/>
  <c r="F14" i="11"/>
  <c r="E14" i="11"/>
  <c r="H14" i="11"/>
  <c r="G14" i="11"/>
  <c r="I14" i="11"/>
  <c r="K14" i="11"/>
  <c r="J14" i="11"/>
  <c r="C10" i="11"/>
  <c r="E7" i="9"/>
  <c r="O20" i="11"/>
  <c r="K20" i="11"/>
  <c r="G20" i="11"/>
  <c r="F20" i="11"/>
  <c r="D20" i="11"/>
  <c r="N20" i="11"/>
  <c r="M20" i="11"/>
  <c r="L20" i="11"/>
  <c r="E20" i="11"/>
  <c r="H20" i="11"/>
  <c r="I20" i="11"/>
  <c r="J20" i="11"/>
  <c r="C22" i="11"/>
  <c r="E13" i="9"/>
  <c r="O24" i="11"/>
  <c r="D24" i="11"/>
  <c r="K24" i="11"/>
  <c r="H24" i="11"/>
  <c r="F24" i="11"/>
  <c r="G24" i="11"/>
  <c r="I24" i="11"/>
  <c r="M24" i="11"/>
  <c r="J24" i="11"/>
  <c r="L24" i="11"/>
  <c r="N24" i="11"/>
  <c r="E24" i="11"/>
  <c r="O28" i="11"/>
  <c r="D28" i="11"/>
  <c r="G28" i="11"/>
  <c r="I28" i="11"/>
  <c r="M28" i="11"/>
  <c r="J28" i="11"/>
  <c r="N28" i="11"/>
  <c r="F28" i="11"/>
  <c r="L28" i="11"/>
  <c r="H28" i="11"/>
  <c r="E28" i="11"/>
  <c r="K28" i="11"/>
  <c r="C30" i="11"/>
  <c r="E17" i="9"/>
  <c r="C8" i="11"/>
  <c r="E6" i="9"/>
  <c r="C26" i="11"/>
  <c r="E15" i="9"/>
  <c r="D31" i="7"/>
  <c r="D32" i="7" s="1"/>
  <c r="F13" i="6"/>
  <c r="F5" i="6"/>
  <c r="F15" i="6"/>
  <c r="F10" i="6"/>
  <c r="F14" i="6"/>
  <c r="F12" i="6"/>
  <c r="F7" i="6"/>
  <c r="F17" i="6"/>
  <c r="F11" i="6"/>
  <c r="F9" i="6"/>
  <c r="F6" i="6"/>
  <c r="F16" i="6"/>
  <c r="E5" i="5"/>
  <c r="I65" i="1"/>
  <c r="O26" i="11" l="1"/>
  <c r="D26" i="11"/>
  <c r="H26" i="11"/>
  <c r="G26" i="11"/>
  <c r="I26" i="11"/>
  <c r="M26" i="11"/>
  <c r="F26" i="11"/>
  <c r="J26" i="11"/>
  <c r="K26" i="11"/>
  <c r="L26" i="11"/>
  <c r="N26" i="11"/>
  <c r="E26" i="11"/>
  <c r="O22" i="11"/>
  <c r="D22" i="11"/>
  <c r="K22" i="11"/>
  <c r="H22" i="11"/>
  <c r="G22" i="11"/>
  <c r="I22" i="11"/>
  <c r="M22" i="11"/>
  <c r="E22" i="11"/>
  <c r="J22" i="11"/>
  <c r="F22" i="11"/>
  <c r="L22" i="11"/>
  <c r="N22" i="11"/>
  <c r="O12" i="11"/>
  <c r="D12" i="11"/>
  <c r="F12" i="11"/>
  <c r="L12" i="11"/>
  <c r="E12" i="11"/>
  <c r="N12" i="11"/>
  <c r="H12" i="11"/>
  <c r="I12" i="11"/>
  <c r="K12" i="11"/>
  <c r="M12" i="11"/>
  <c r="J12" i="11"/>
  <c r="G12" i="11"/>
  <c r="O8" i="11"/>
  <c r="D8" i="11"/>
  <c r="J8" i="11"/>
  <c r="E8" i="11"/>
  <c r="F8" i="11"/>
  <c r="L8" i="11"/>
  <c r="I8" i="11"/>
  <c r="N8" i="11"/>
  <c r="H8" i="11"/>
  <c r="K8" i="11"/>
  <c r="G8" i="11"/>
  <c r="M8" i="11"/>
  <c r="O10" i="11"/>
  <c r="N10" i="11"/>
  <c r="G10" i="11"/>
  <c r="M10" i="11"/>
  <c r="L10" i="11"/>
  <c r="F10" i="11"/>
  <c r="K10" i="11"/>
  <c r="D10" i="11"/>
  <c r="E10" i="11"/>
  <c r="I10" i="11"/>
  <c r="H10" i="11"/>
  <c r="J10" i="11"/>
  <c r="E21" i="9"/>
  <c r="F17" i="9"/>
  <c r="O30" i="11"/>
  <c r="K30" i="11"/>
  <c r="N30" i="11"/>
  <c r="M30" i="11"/>
  <c r="L30" i="11"/>
  <c r="F30" i="11"/>
  <c r="G30" i="11"/>
  <c r="D30" i="11"/>
  <c r="E30" i="11"/>
  <c r="J30" i="11"/>
  <c r="H30" i="11"/>
  <c r="I30" i="11"/>
  <c r="E6" i="11"/>
  <c r="N6" i="11"/>
  <c r="F6" i="11"/>
  <c r="D6" i="11"/>
  <c r="G6" i="11"/>
  <c r="H6" i="11"/>
  <c r="I6" i="11"/>
  <c r="M6" i="11"/>
  <c r="O6" i="11"/>
  <c r="L6" i="11"/>
  <c r="J6" i="11"/>
  <c r="K6" i="11"/>
  <c r="D33" i="7"/>
  <c r="D34" i="7" s="1"/>
  <c r="K32" i="1"/>
  <c r="G6" i="5"/>
  <c r="K23" i="1"/>
  <c r="K21" i="1"/>
  <c r="K19" i="1"/>
  <c r="K61" i="1"/>
  <c r="K18" i="1"/>
  <c r="K6" i="1"/>
  <c r="K48" i="1"/>
  <c r="K17" i="1"/>
  <c r="K44" i="1"/>
  <c r="M65" i="1"/>
  <c r="K39" i="1"/>
  <c r="K42" i="1"/>
  <c r="K12" i="1"/>
  <c r="K49" i="1"/>
  <c r="K29" i="1"/>
  <c r="K57" i="1"/>
  <c r="K33" i="1"/>
  <c r="K47" i="1"/>
  <c r="K22" i="1"/>
  <c r="K25" i="1"/>
  <c r="K51" i="1"/>
  <c r="I64" i="1"/>
  <c r="E20" i="9" s="1"/>
  <c r="K11" i="1"/>
  <c r="K31" i="1"/>
  <c r="K52" i="1"/>
  <c r="K20" i="1"/>
  <c r="K28" i="1"/>
  <c r="K46" i="1"/>
  <c r="K27" i="1"/>
  <c r="K24" i="1"/>
  <c r="K26" i="1"/>
  <c r="K16" i="1"/>
  <c r="K38" i="1"/>
  <c r="K45" i="1"/>
  <c r="K58" i="1"/>
  <c r="K37" i="1"/>
  <c r="K8" i="1"/>
  <c r="K10" i="1"/>
  <c r="K36" i="1"/>
  <c r="K30" i="1"/>
  <c r="K13" i="1"/>
  <c r="K41" i="1"/>
  <c r="K9" i="1"/>
  <c r="K60" i="1"/>
  <c r="K54" i="1"/>
  <c r="K43" i="1"/>
  <c r="K56" i="1"/>
  <c r="K14" i="1"/>
  <c r="K7" i="1"/>
  <c r="K35" i="1"/>
  <c r="K34" i="1"/>
  <c r="K50" i="1"/>
  <c r="K40" i="1"/>
  <c r="K53" i="1"/>
  <c r="K15" i="1"/>
  <c r="K55" i="1"/>
  <c r="K59" i="1"/>
  <c r="N31" i="11" l="1"/>
  <c r="E31" i="11"/>
  <c r="D31" i="11"/>
  <c r="F31" i="11"/>
  <c r="F10" i="9"/>
  <c r="F14" i="9"/>
  <c r="F11" i="9"/>
  <c r="F12" i="9"/>
  <c r="F16" i="9"/>
  <c r="F9" i="9"/>
  <c r="F5" i="9"/>
  <c r="L31" i="11"/>
  <c r="O31" i="11"/>
  <c r="F6" i="9"/>
  <c r="N32" i="11"/>
  <c r="J31" i="11"/>
  <c r="M31" i="11"/>
  <c r="F15" i="9"/>
  <c r="E32" i="11"/>
  <c r="K31" i="11"/>
  <c r="F8" i="9"/>
  <c r="I31" i="11"/>
  <c r="H31" i="11"/>
  <c r="F7" i="9"/>
  <c r="G31" i="11"/>
  <c r="F13" i="9"/>
  <c r="E33" i="7"/>
  <c r="E34" i="7" s="1"/>
  <c r="E6" i="5"/>
  <c r="G7" i="5"/>
  <c r="H32" i="11" l="1"/>
  <c r="K32" i="11"/>
  <c r="O32" i="11"/>
  <c r="I32" i="11"/>
  <c r="M32" i="11"/>
  <c r="F32" i="11"/>
  <c r="L32" i="11"/>
  <c r="J32" i="11"/>
  <c r="G32" i="11"/>
  <c r="D33" i="11"/>
  <c r="D32" i="11"/>
  <c r="F33" i="7"/>
  <c r="F34" i="7" s="1"/>
  <c r="D34" i="11" l="1"/>
  <c r="E33" i="11"/>
  <c r="G33" i="7"/>
  <c r="G34" i="7" s="1"/>
  <c r="E34" i="11" l="1"/>
  <c r="F33" i="11"/>
  <c r="H33" i="7"/>
  <c r="F34" i="11" l="1"/>
  <c r="G33" i="11"/>
  <c r="H34" i="7"/>
  <c r="I33" i="7"/>
  <c r="G34" i="11" l="1"/>
  <c r="H33" i="11"/>
  <c r="I34" i="7"/>
  <c r="J33" i="7"/>
  <c r="H34" i="11" l="1"/>
  <c r="I33" i="11"/>
  <c r="J34" i="7"/>
  <c r="K33" i="7"/>
  <c r="I34" i="11" l="1"/>
  <c r="J33" i="11"/>
  <c r="L33" i="7"/>
  <c r="K34" i="7"/>
  <c r="J34" i="11" l="1"/>
  <c r="K33" i="11"/>
  <c r="M33" i="7"/>
  <c r="L34" i="7"/>
  <c r="K34" i="11" l="1"/>
  <c r="L33" i="11"/>
  <c r="N33" i="7"/>
  <c r="M34" i="7"/>
  <c r="L34" i="11" l="1"/>
  <c r="M33" i="11"/>
  <c r="O33" i="7"/>
  <c r="O34" i="7" s="1"/>
  <c r="N34" i="7"/>
  <c r="M34" i="11" l="1"/>
  <c r="N33" i="11"/>
  <c r="N34" i="11" l="1"/>
  <c r="O33" i="11"/>
  <c r="O34" i="11" s="1"/>
</calcChain>
</file>

<file path=xl/sharedStrings.xml><?xml version="1.0" encoding="utf-8"?>
<sst xmlns="http://schemas.openxmlformats.org/spreadsheetml/2006/main" count="765" uniqueCount="239">
  <si>
    <t>Bancos</t>
  </si>
  <si>
    <t>Encargos Sociais</t>
  </si>
  <si>
    <t xml:space="preserve">SINAPI - 09/2024 - Alagoas
SBC - 10/2024 - Alagoas
SICRO3 - 07/2024 - Alagoas
ORSE - 07/2024 - Sergipe
EMBASA - 05/2024 - H=114,70 M=78,64
</t>
  </si>
  <si>
    <t>Não Desonerado: 
Horista: 115,22%
Mensalista: 70,31%</t>
  </si>
  <si>
    <t>Orçamento Sintético</t>
  </si>
  <si>
    <t>Item</t>
  </si>
  <si>
    <t>Código</t>
  </si>
  <si>
    <t>Banco</t>
  </si>
  <si>
    <t>Descrição</t>
  </si>
  <si>
    <t>Und</t>
  </si>
  <si>
    <t>Valor Unit</t>
  </si>
  <si>
    <t>Valor Unit com BDI</t>
  </si>
  <si>
    <t>Total</t>
  </si>
  <si>
    <t>Peso (%)</t>
  </si>
  <si>
    <t xml:space="preserve"> 1 </t>
  </si>
  <si>
    <t xml:space="preserve">  </t>
  </si>
  <si>
    <t>SERVIÇOS PRELIMINARES</t>
  </si>
  <si>
    <t/>
  </si>
  <si>
    <t xml:space="preserve"> 1.1 </t>
  </si>
  <si>
    <t xml:space="preserve"> PT-029 </t>
  </si>
  <si>
    <t>Próprio</t>
  </si>
  <si>
    <t>Administração local da obra - poço parcialmente revestido</t>
  </si>
  <si>
    <t>un</t>
  </si>
  <si>
    <t xml:space="preserve"> 1.2 </t>
  </si>
  <si>
    <t xml:space="preserve"> PT-002 </t>
  </si>
  <si>
    <t>Serviço de locação geológica de campo com relatório hidro geológico e perfil construtivo e geológico esperado. Relatório de viabilidade de implantação das estruturas e vistorias preliminares.</t>
  </si>
  <si>
    <t xml:space="preserve"> 1.3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</si>
  <si>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</si>
  <si>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</si>
  <si>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</si>
  <si>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</si>
  <si>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1.4 </t>
  </si>
  <si>
    <t xml:space="preserve"> PT-003 </t>
  </si>
  <si>
    <t>Taxas e emolumentos fiscais , administrativos para obtenção outorga e outros</t>
  </si>
  <si>
    <t xml:space="preserve"> 2 </t>
  </si>
  <si>
    <t>MOBILIZAÇÃO E DESMOBILIZAÇÃO</t>
  </si>
  <si>
    <t xml:space="preserve"> 2.1 </t>
  </si>
  <si>
    <t xml:space="preserve"> PT-004 </t>
  </si>
  <si>
    <t>Transporte de comboio - perfuração.</t>
  </si>
  <si>
    <t>km</t>
  </si>
  <si>
    <t xml:space="preserve"> 2.2 </t>
  </si>
  <si>
    <t xml:space="preserve"> PT-005 </t>
  </si>
  <si>
    <t>Transporte de comboio - instalação.</t>
  </si>
  <si>
    <t xml:space="preserve"> 2.3 </t>
  </si>
  <si>
    <t xml:space="preserve"> PT-006 </t>
  </si>
  <si>
    <t>Transporte de Equipe - Teste de Vazão</t>
  </si>
  <si>
    <t xml:space="preserve"> 3 </t>
  </si>
  <si>
    <t>PERFURAÇÃO E COMPLETAÇÃO DE POÇO TUBULAR</t>
  </si>
  <si>
    <t xml:space="preserve"> 3.1 </t>
  </si>
  <si>
    <t xml:space="preserve"> PT-030 </t>
  </si>
  <si>
    <t>Perfuraçao em rocha metassedimentar - metassedimento alterado / compacto dn 6" (poço 120m)</t>
  </si>
  <si>
    <t>m</t>
  </si>
  <si>
    <t xml:space="preserve"> 3.2 </t>
  </si>
  <si>
    <t xml:space="preserve"> PT-031 </t>
  </si>
  <si>
    <t>Perfuração rocha sedimentar sedimento / camadas inconsolidadas dn 12.1/2" - poço até 150m</t>
  </si>
  <si>
    <t xml:space="preserve"> 3.3 </t>
  </si>
  <si>
    <t xml:space="preserve"> PT-008 </t>
  </si>
  <si>
    <t>Serviço de lançamento cimentação anelar, incluso materiais.</t>
  </si>
  <si>
    <t>m³</t>
  </si>
  <si>
    <t xml:space="preserve"> 3.4 </t>
  </si>
  <si>
    <t xml:space="preserve"> 00009854 </t>
  </si>
  <si>
    <t>TUBO PVC DE REVESTIMENTO GEOMECANICO NERVURADO STANDARD, DN = 154 MM, COMPRIMENTO = 2 M</t>
  </si>
  <si>
    <t>M</t>
  </si>
  <si>
    <t xml:space="preserve"> 4 </t>
  </si>
  <si>
    <t>PÓS PERFURAÇÃO</t>
  </si>
  <si>
    <t xml:space="preserve"> 4.1 </t>
  </si>
  <si>
    <t xml:space="preserve"> 6305 </t>
  </si>
  <si>
    <t>ORSE</t>
  </si>
  <si>
    <t>Desenvolvimento com Compressor 250psi / 750cfm</t>
  </si>
  <si>
    <t xml:space="preserve"> 4.2 </t>
  </si>
  <si>
    <t xml:space="preserve"> PT-009 </t>
  </si>
  <si>
    <t>Inspeção ótica em poço tubular, câmera com rotação de 360º, visada lateral, com fonte própria de luz, entregue vídeo em cores e marcação de profundidades.</t>
  </si>
  <si>
    <t xml:space="preserve"> 4.3 </t>
  </si>
  <si>
    <t xml:space="preserve"> PT-010 </t>
  </si>
  <si>
    <t>Serviço de coleta e Análise Físico-Química e Bacteriológica</t>
  </si>
  <si>
    <t xml:space="preserve"> 4.4 </t>
  </si>
  <si>
    <t xml:space="preserve"> 24.80.22 </t>
  </si>
  <si>
    <t>EMBASA</t>
  </si>
  <si>
    <t>DESENVOLVIMENTO OU TESTE COM BOMBA SUBMERSA - UEB1 NO SEDIMENTO COM VAZAO &lt; 60M3</t>
  </si>
  <si>
    <t>h</t>
  </si>
  <si>
    <t xml:space="preserve"> 4.5 </t>
  </si>
  <si>
    <t xml:space="preserve"> PT-011 </t>
  </si>
  <si>
    <t>Serviço de instalação de laje sanitária com dimensões (1,5x1,5x0,3) , incluso material.</t>
  </si>
  <si>
    <t xml:space="preserve"> 5 </t>
  </si>
  <si>
    <t>RESERVAÇÃO</t>
  </si>
  <si>
    <t xml:space="preserve"> 5.1 </t>
  </si>
  <si>
    <t xml:space="preserve"> PT-012 </t>
  </si>
  <si>
    <t>Fornecimento e instalação de reservatório e base elevada 10 m³</t>
  </si>
  <si>
    <t xml:space="preserve"> 5.2 </t>
  </si>
  <si>
    <t xml:space="preserve"> PT-013 </t>
  </si>
  <si>
    <t>Fornecimento e instalação de reservatório apoiado de 5 m³</t>
  </si>
  <si>
    <t xml:space="preserve"> 6 </t>
  </si>
  <si>
    <t>BEBEDOURO</t>
  </si>
  <si>
    <t xml:space="preserve"> 6.1 </t>
  </si>
  <si>
    <t xml:space="preserve"> PT-014 </t>
  </si>
  <si>
    <t>Serviço de execução do bebedouro em concreto armado, incluso materiais.</t>
  </si>
  <si>
    <t xml:space="preserve"> 7 </t>
  </si>
  <si>
    <t>CHAFARIZ</t>
  </si>
  <si>
    <t xml:space="preserve"> 7.1 </t>
  </si>
  <si>
    <t xml:space="preserve"> PT-015 </t>
  </si>
  <si>
    <t>Fornecimento de material e instalação do chafariz</t>
  </si>
  <si>
    <t xml:space="preserve"> 8 </t>
  </si>
  <si>
    <t>CAVALETE</t>
  </si>
  <si>
    <t xml:space="preserve"> 8.1 </t>
  </si>
  <si>
    <t xml:space="preserve"> PT-016 </t>
  </si>
  <si>
    <t>Fornecimento de conexões e Instalação do Cavalete com hidrômetro e clorador de pastilhas</t>
  </si>
  <si>
    <t xml:space="preserve"> 9 </t>
  </si>
  <si>
    <t>INSTALAÇÕES HIDRÁULICAS</t>
  </si>
  <si>
    <t xml:space="preserve"> 9.1 </t>
  </si>
  <si>
    <t xml:space="preserve"> PT-017 </t>
  </si>
  <si>
    <t>Fornecimento e instalação da rede adutora poço-reservatório-bebedouro em PN80 e DN50MM</t>
  </si>
  <si>
    <t xml:space="preserve"> 9.2 </t>
  </si>
  <si>
    <t xml:space="preserve"> PT-018 </t>
  </si>
  <si>
    <t>Montagem hidráulica do equipamento de bombeamento</t>
  </si>
  <si>
    <t xml:space="preserve"> 9.3 </t>
  </si>
  <si>
    <t xml:space="preserve"> 00038200 </t>
  </si>
  <si>
    <t>CORDA DE POLIAMIDA 12 MM TIPO BOMBEIRO, PARA TRABALHO EM ALTURA</t>
  </si>
  <si>
    <t>100M</t>
  </si>
  <si>
    <t xml:space="preserve"> 9.4 </t>
  </si>
  <si>
    <t xml:space="preserve"> 00009860 </t>
  </si>
  <si>
    <t>TUBO PVC, ROSCAVEL, 2", PARA AGUA FRIA PREDIAL</t>
  </si>
  <si>
    <t xml:space="preserve"> 9.5 </t>
  </si>
  <si>
    <t xml:space="preserve"> 00003912 </t>
  </si>
  <si>
    <t>LUVA DE FERRO GALVANIZADO, COM ROSCA BSP, DE 2"</t>
  </si>
  <si>
    <t>UN</t>
  </si>
  <si>
    <t xml:space="preserve"> 9.6 </t>
  </si>
  <si>
    <t xml:space="preserve"> 5128 </t>
  </si>
  <si>
    <t>Tampa de poço galvanizada em 6"</t>
  </si>
  <si>
    <t xml:space="preserve"> 10 </t>
  </si>
  <si>
    <t>ESTRUTURA DE FIXAÇÃO PARA MÓDULOS FOTOVOLTÁICOS</t>
  </si>
  <si>
    <t xml:space="preserve"> 10.1 </t>
  </si>
  <si>
    <t xml:space="preserve"> PT-019 </t>
  </si>
  <si>
    <t>Serviço de fixação de estruturas para os módulos fotovoltaicos e suportes de concreto, incluso materiais.</t>
  </si>
  <si>
    <t xml:space="preserve"> 11 </t>
  </si>
  <si>
    <t>INSTALAÇÕES ELÉTRICAS</t>
  </si>
  <si>
    <t xml:space="preserve"> 11.1 </t>
  </si>
  <si>
    <t xml:space="preserve"> PT-020 </t>
  </si>
  <si>
    <t>Montagem e instalação elétrica do kit de bombeamento e sistema fotovoltaico, inclusive sistema de aterramento.</t>
  </si>
  <si>
    <t xml:space="preserve"> 11.2 </t>
  </si>
  <si>
    <t xml:space="preserve"> 00034622 </t>
  </si>
  <si>
    <t>CABO FLEXIVEL PVC 750 V, 3 CONDUTORES DE 6,0 MM2</t>
  </si>
  <si>
    <t xml:space="preserve"> 11.3 </t>
  </si>
  <si>
    <t xml:space="preserve"> PT-026 </t>
  </si>
  <si>
    <t>Fornecimento e instalação de automático de bóia superior e inferior</t>
  </si>
  <si>
    <t xml:space="preserve"> 11.4 </t>
  </si>
  <si>
    <t xml:space="preserve"> PT-021 </t>
  </si>
  <si>
    <t>Fornecimento e instalação do cabo da bóia automática</t>
  </si>
  <si>
    <t xml:space="preserve"> 11.5 </t>
  </si>
  <si>
    <t xml:space="preserve"> I-PT-007 </t>
  </si>
  <si>
    <t>Fornecimento de kit de bombeamento fotovoltaico, incluindo uma bomba cc de 1500w com controladora de carga externa, caixa de proteção metálica, módulos fotovoltaicos compatíveis com a geração de 2200wp, além de componentes elétricos necessários para interligação dos painéis, como cabos, conectores mc4 e presilhas de fixação</t>
  </si>
  <si>
    <t xml:space="preserve"> 12 </t>
  </si>
  <si>
    <t>URBANIZAÇÃO</t>
  </si>
  <si>
    <t xml:space="preserve"> 12.1 </t>
  </si>
  <si>
    <t xml:space="preserve"> PT-022 </t>
  </si>
  <si>
    <t>Cerca com mourões de concreto de 15x15cm, espaçados de 3m e cravados a 0,5m, escoras de 10x10cm nos cantos, e 9 fios de arame de aço ovalado 15x17.</t>
  </si>
  <si>
    <t xml:space="preserve"> 12.2 </t>
  </si>
  <si>
    <t xml:space="preserve"> PT-023 </t>
  </si>
  <si>
    <t>Serviço de instalação de portão de ferro com suporte e batedor, conforme projeto, incluso material</t>
  </si>
  <si>
    <t xml:space="preserve"> 13 </t>
  </si>
  <si>
    <t>OUTROS SERVIÇOS E INSUMOS EXCEPCIONAIS</t>
  </si>
  <si>
    <t xml:space="preserve"> 13.1 </t>
  </si>
  <si>
    <t xml:space="preserve"> PT-032 </t>
  </si>
  <si>
    <t>Fornecimento e instalação do pré filtro para revestimento interno</t>
  </si>
  <si>
    <t xml:space="preserve"> 13.2 </t>
  </si>
  <si>
    <t xml:space="preserve"> PT-024 </t>
  </si>
  <si>
    <t>Execução de tamponamento, conforme especificação</t>
  </si>
  <si>
    <t xml:space="preserve"> 13.3 </t>
  </si>
  <si>
    <t xml:space="preserve"> PT-025 </t>
  </si>
  <si>
    <t>Fornecimento e instalação do filtro para revestimento interno Ø 4"</t>
  </si>
  <si>
    <t xml:space="preserve"> 13.4 </t>
  </si>
  <si>
    <t xml:space="preserve"> PT-027 </t>
  </si>
  <si>
    <t>Fornecimento e instalação do revestimento interno Ø 4"</t>
  </si>
  <si>
    <t xml:space="preserve"> 13.5 </t>
  </si>
  <si>
    <t xml:space="preserve"> M3929 </t>
  </si>
  <si>
    <t>SICRO3</t>
  </si>
  <si>
    <t>Tubo em aço-carbono - E = 3,00 mm e D = 150 mm (6")</t>
  </si>
  <si>
    <t xml:space="preserve"> 13.6 </t>
  </si>
  <si>
    <t xml:space="preserve"> 00041699 </t>
  </si>
  <si>
    <t>TUBO DE REVESTIMENTO, EM ACO, CORPO SCHEDULE 40, PONTEIRA SCHEDULE 80, ROSQUEAVEL E SEGMENTADO PARA PERFURACAO, DIAMETRO 8" (200 MM)</t>
  </si>
  <si>
    <t xml:space="preserve"> 13.7 </t>
  </si>
  <si>
    <t xml:space="preserve"> M039706073 </t>
  </si>
  <si>
    <t>FILTRO NOLD EM AÇO GALVANIZADO DN 6"</t>
  </si>
  <si>
    <t xml:space="preserve"> 13.8 </t>
  </si>
  <si>
    <t xml:space="preserve"> PT-028 </t>
  </si>
  <si>
    <t>Limpeza manual , remoção de cerca, capina e instalação dos equipamentos (área do poço, painéis solares, bebedouro e reservatório)</t>
  </si>
  <si>
    <t>Total sem BDI</t>
  </si>
  <si>
    <t>Total do BDI</t>
  </si>
  <si>
    <t>Total Geral</t>
  </si>
  <si>
    <t>B.D.I. de serviço
26,34%</t>
  </si>
  <si>
    <t>B.D.I. de fornecimento
15,28%</t>
  </si>
  <si>
    <t>Quant. por poço</t>
  </si>
  <si>
    <t>Quant. total</t>
  </si>
  <si>
    <t>Quantidade de poços</t>
  </si>
  <si>
    <t>Revestimento tubo liso aço sch-40 em 12"</t>
  </si>
  <si>
    <t xml:space="preserve"> 13747 </t>
  </si>
  <si>
    <t>Fornecimento de kit de bombeamento fotovoltaico, incluindo uma bomba cc de 2200w com controladora de carga externa, caixa de proteção metálica, módulos fotovoltaicos compatíveis com a geração de 3300wp, além de componentes elétricos necessários para interligação dos painéis, como cabos, conectores mc4 e presilhas de fixação</t>
  </si>
  <si>
    <t xml:space="preserve"> I-PT-006 </t>
  </si>
  <si>
    <t xml:space="preserve"> 3.6 </t>
  </si>
  <si>
    <t>TUBO PVC DE REVESTIMENTO GEOMECANICO NERVURADO REFORCADO, DN = 150 MM, COMPRIMENTO = 2 M</t>
  </si>
  <si>
    <t xml:space="preserve"> 00009850 </t>
  </si>
  <si>
    <t xml:space="preserve"> 3.5 </t>
  </si>
  <si>
    <t>Centralizador em 6"</t>
  </si>
  <si>
    <t xml:space="preserve"> 5024 </t>
  </si>
  <si>
    <t>Revestimento filtro pvc geomecânico reforçado dn 150mm</t>
  </si>
  <si>
    <t xml:space="preserve"> 5091 </t>
  </si>
  <si>
    <t>Pré-filtro comum</t>
  </si>
  <si>
    <t xml:space="preserve"> 5073 </t>
  </si>
  <si>
    <t>Perfuração diâmetro de Ø 12 1/4" em rocha - incluso mão de obra para instalação do revestimento e completação anelar</t>
  </si>
  <si>
    <t xml:space="preserve"> PT-007 </t>
  </si>
  <si>
    <t>Administração local da obra - poço totalmente revestido.</t>
  </si>
  <si>
    <t xml:space="preserve"> PT-001 </t>
  </si>
  <si>
    <t>Objeto</t>
  </si>
  <si>
    <t>Perfuração e instalação de poços tubulares em municípios localizados no estado de Alagoas, área de atuação da 5ª Superintendência Regional.</t>
  </si>
  <si>
    <t>Planilha Resumida</t>
  </si>
  <si>
    <t>B.D.I. de serviço
26,34%
B.D.I. de fornecimento
15,28%</t>
  </si>
  <si>
    <t>Preço unitário</t>
  </si>
  <si>
    <t>Total Geral Estimado Grupo</t>
  </si>
  <si>
    <t>Perfuração e instalação de poço tubular totalmente revestido, até 150m, instalado com sistema fotovoltaico, bomba submersa, reservatório, chafariz e bebedouro para animais</t>
  </si>
  <si>
    <t>Perfuração e instalação de poço tubular parcialmente revestido, até 120m, instalado com sistema fotovoltaico, bomba submersa, reservatório, chafariz e bebedouro para animais</t>
  </si>
  <si>
    <t>Planilha Orçamentária Resumida</t>
  </si>
  <si>
    <t>Obra</t>
  </si>
  <si>
    <t>Custo Acumulado</t>
  </si>
  <si>
    <t>Porcentagem Acumulado</t>
  </si>
  <si>
    <t>Custo</t>
  </si>
  <si>
    <t>Porcentagem</t>
  </si>
  <si>
    <t>360 DIAS</t>
  </si>
  <si>
    <t>330 DIAS</t>
  </si>
  <si>
    <t>300 DIAS</t>
  </si>
  <si>
    <t>270 DIAS</t>
  </si>
  <si>
    <t>240 DIAS</t>
  </si>
  <si>
    <t>210 DIAS</t>
  </si>
  <si>
    <t>180 DIAS</t>
  </si>
  <si>
    <t>150 DIAS</t>
  </si>
  <si>
    <t>120 DIAS</t>
  </si>
  <si>
    <t>90 DIAS</t>
  </si>
  <si>
    <t>60 DIAS</t>
  </si>
  <si>
    <t>30 DIAS</t>
  </si>
  <si>
    <t>Total Por Etapa</t>
  </si>
  <si>
    <t>Cronograma Físico e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</si>
</sst>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%"/>
    <numFmt numFmtId="165" formatCode="0.0"/>
    <numFmt numFmtId="166" formatCode="&quot;R$&quot;\ #,##0.00"/>
  </numFmts>
  <fonts count="3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1"/>
    </font>
    <font>
      <sz val="10"/>
      <color rgb="FF00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7F3DF"/>
        <bgColor indexed="64"/>
      </patternFill>
    </fill>
  </fills>
  <borders count="3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ck">
        <color rgb="FFFF5500"/>
      </bottom>
      <diagonal/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</borders>
  <cellStyleXfs count="2">
    <xf numFmtId="0" fontId="0" fillId="0" borderId="0"/>
    <xf numFmtId="9" fontId="30" fillId="0" borderId="0" applyFont="0" applyFill="0" applyBorder="0" applyAlignment="0" applyProtection="0"/>
  </cellStyleXfs>
  <cellXfs count="13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right" vertical="top" wrapText="1"/>
    </xf>
    <xf numFmtId="4" fontId="9" fillId="10" borderId="7" xfId="0" applyNumberFormat="1" applyFont="1" applyFill="1" applyBorder="1" applyAlignment="1">
      <alignment horizontal="right" vertical="top" wrapText="1"/>
    </xf>
    <xf numFmtId="164" fontId="10" fillId="11" borderId="8" xfId="0" applyNumberFormat="1" applyFont="1" applyFill="1" applyBorder="1" applyAlignment="1">
      <alignment horizontal="right" vertical="top" wrapText="1"/>
    </xf>
    <xf numFmtId="0" fontId="12" fillId="12" borderId="9" xfId="0" applyFont="1" applyFill="1" applyBorder="1" applyAlignment="1">
      <alignment horizontal="left" vertical="top" wrapText="1"/>
    </xf>
    <xf numFmtId="0" fontId="13" fillId="13" borderId="10" xfId="0" applyFont="1" applyFill="1" applyBorder="1" applyAlignment="1">
      <alignment horizontal="center" vertical="top" wrapText="1"/>
    </xf>
    <xf numFmtId="4" fontId="15" fillId="15" borderId="12" xfId="0" applyNumberFormat="1" applyFont="1" applyFill="1" applyBorder="1" applyAlignment="1">
      <alignment horizontal="right" vertical="top" wrapText="1"/>
    </xf>
    <xf numFmtId="164" fontId="16" fillId="16" borderId="13" xfId="0" applyNumberFormat="1" applyFont="1" applyFill="1" applyBorder="1" applyAlignment="1">
      <alignment horizontal="right" vertical="top" wrapText="1"/>
    </xf>
    <xf numFmtId="0" fontId="17" fillId="17" borderId="14" xfId="0" applyFont="1" applyFill="1" applyBorder="1" applyAlignment="1">
      <alignment horizontal="left" vertical="top" wrapText="1"/>
    </xf>
    <xf numFmtId="0" fontId="18" fillId="18" borderId="15" xfId="0" applyFont="1" applyFill="1" applyBorder="1" applyAlignment="1">
      <alignment horizontal="center" vertical="top" wrapText="1"/>
    </xf>
    <xf numFmtId="4" fontId="20" fillId="20" borderId="17" xfId="0" applyNumberFormat="1" applyFont="1" applyFill="1" applyBorder="1" applyAlignment="1">
      <alignment horizontal="right" vertical="top" wrapText="1"/>
    </xf>
    <xf numFmtId="164" fontId="21" fillId="21" borderId="18" xfId="0" applyNumberFormat="1" applyFont="1" applyFill="1" applyBorder="1" applyAlignment="1">
      <alignment horizontal="right" vertical="top" wrapText="1"/>
    </xf>
    <xf numFmtId="0" fontId="22" fillId="22" borderId="0" xfId="0" applyFont="1" applyFill="1" applyAlignment="1">
      <alignment horizontal="left" vertical="top" wrapText="1"/>
    </xf>
    <xf numFmtId="0" fontId="23" fillId="23" borderId="0" xfId="0" applyFont="1" applyFill="1" applyAlignment="1">
      <alignment horizontal="right" vertical="top" wrapText="1"/>
    </xf>
    <xf numFmtId="0" fontId="25" fillId="25" borderId="0" xfId="0" applyFont="1" applyFill="1" applyAlignment="1">
      <alignment horizontal="left" vertical="top" wrapText="1"/>
    </xf>
    <xf numFmtId="0" fontId="26" fillId="26" borderId="0" xfId="0" applyFont="1" applyFill="1" applyAlignment="1">
      <alignment horizontal="center" vertical="top" wrapText="1"/>
    </xf>
    <xf numFmtId="4" fontId="12" fillId="20" borderId="17" xfId="0" applyNumberFormat="1" applyFont="1" applyFill="1" applyBorder="1" applyAlignment="1">
      <alignment horizontal="right" vertical="top" wrapText="1"/>
    </xf>
    <xf numFmtId="4" fontId="20" fillId="28" borderId="17" xfId="0" applyNumberFormat="1" applyFont="1" applyFill="1" applyBorder="1" applyAlignment="1">
      <alignment horizontal="right" vertical="top" wrapText="1"/>
    </xf>
    <xf numFmtId="0" fontId="22" fillId="22" borderId="0" xfId="0" applyFont="1" applyFill="1" applyAlignment="1">
      <alignment vertical="top" wrapText="1"/>
    </xf>
    <xf numFmtId="4" fontId="12" fillId="27" borderId="19" xfId="0" applyNumberFormat="1" applyFont="1" applyFill="1" applyBorder="1" applyAlignment="1">
      <alignment horizontal="right" vertical="top" wrapText="1"/>
    </xf>
    <xf numFmtId="164" fontId="12" fillId="27" borderId="19" xfId="0" applyNumberFormat="1" applyFont="1" applyFill="1" applyBorder="1" applyAlignment="1">
      <alignment horizontal="right" vertical="top" wrapText="1"/>
    </xf>
    <xf numFmtId="0" fontId="1" fillId="6" borderId="3" xfId="0" applyFont="1" applyFill="1" applyBorder="1" applyAlignment="1">
      <alignment horizontal="right" vertical="top" wrapText="1"/>
    </xf>
    <xf numFmtId="0" fontId="7" fillId="8" borderId="19" xfId="0" applyFont="1" applyFill="1" applyBorder="1" applyAlignment="1">
      <alignment horizontal="center" vertical="top" wrapText="1"/>
    </xf>
    <xf numFmtId="0" fontId="13" fillId="13" borderId="19" xfId="0" applyFont="1" applyFill="1" applyBorder="1" applyAlignment="1">
      <alignment horizontal="center" vertical="top" wrapText="1"/>
    </xf>
    <xf numFmtId="0" fontId="18" fillId="18" borderId="19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1" fillId="22" borderId="0" xfId="0" applyFont="1" applyFill="1" applyAlignment="1">
      <alignment horizontal="center" vertical="top" wrapText="1"/>
    </xf>
    <xf numFmtId="2" fontId="14" fillId="14" borderId="11" xfId="0" applyNumberFormat="1" applyFont="1" applyFill="1" applyBorder="1" applyAlignment="1">
      <alignment horizontal="right" vertical="top" wrapText="1"/>
    </xf>
    <xf numFmtId="2" fontId="13" fillId="13" borderId="19" xfId="0" applyNumberFormat="1" applyFont="1" applyFill="1" applyBorder="1" applyAlignment="1">
      <alignment horizontal="center" vertical="top" wrapText="1"/>
    </xf>
    <xf numFmtId="2" fontId="8" fillId="9" borderId="6" xfId="0" applyNumberFormat="1" applyFont="1" applyFill="1" applyBorder="1" applyAlignment="1">
      <alignment horizontal="right" vertical="top" wrapText="1"/>
    </xf>
    <xf numFmtId="2" fontId="19" fillId="19" borderId="16" xfId="0" applyNumberFormat="1" applyFont="1" applyFill="1" applyBorder="1" applyAlignment="1">
      <alignment horizontal="right" vertical="top" wrapText="1"/>
    </xf>
    <xf numFmtId="0" fontId="12" fillId="13" borderId="10" xfId="0" applyFont="1" applyFill="1" applyBorder="1" applyAlignment="1">
      <alignment horizontal="center" vertical="top" wrapText="1"/>
    </xf>
    <xf numFmtId="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1" fillId="27" borderId="0" xfId="0" applyFont="1" applyFill="1" applyAlignment="1">
      <alignment horizontal="right" vertical="top" wrapText="1"/>
    </xf>
    <xf numFmtId="0" fontId="11" fillId="27" borderId="0" xfId="0" applyFont="1" applyFill="1" applyAlignment="1">
      <alignment horizontal="left" vertical="top" wrapText="1"/>
    </xf>
    <xf numFmtId="0" fontId="11" fillId="27" borderId="0" xfId="0" applyFont="1" applyFill="1" applyAlignment="1">
      <alignment vertical="top" wrapText="1"/>
    </xf>
    <xf numFmtId="0" fontId="25" fillId="27" borderId="0" xfId="0" applyFont="1" applyFill="1" applyAlignment="1">
      <alignment horizontal="left" vertical="top" wrapText="1"/>
    </xf>
    <xf numFmtId="0" fontId="25" fillId="27" borderId="0" xfId="0" applyFont="1" applyFill="1" applyAlignment="1">
      <alignment horizontal="center" vertical="top" wrapText="1"/>
    </xf>
    <xf numFmtId="0" fontId="12" fillId="27" borderId="19" xfId="0" applyFont="1" applyFill="1" applyBorder="1" applyAlignment="1">
      <alignment horizontal="right" vertical="top" wrapText="1"/>
    </xf>
    <xf numFmtId="0" fontId="12" fillId="27" borderId="19" xfId="0" applyFont="1" applyFill="1" applyBorder="1" applyAlignment="1">
      <alignment horizontal="center" vertical="top" wrapText="1"/>
    </xf>
    <xf numFmtId="0" fontId="12" fillId="27" borderId="19" xfId="0" applyFont="1" applyFill="1" applyBorder="1" applyAlignment="1">
      <alignment horizontal="left" vertical="top" wrapText="1"/>
    </xf>
    <xf numFmtId="164" fontId="12" fillId="21" borderId="19" xfId="0" applyNumberFormat="1" applyFont="1" applyFill="1" applyBorder="1" applyAlignment="1">
      <alignment horizontal="right" vertical="top" wrapText="1"/>
    </xf>
    <xf numFmtId="4" fontId="12" fillId="21" borderId="19" xfId="0" applyNumberFormat="1" applyFont="1" applyFill="1" applyBorder="1" applyAlignment="1">
      <alignment horizontal="right" vertical="top" wrapText="1"/>
    </xf>
    <xf numFmtId="0" fontId="12" fillId="21" borderId="19" xfId="0" applyFont="1" applyFill="1" applyBorder="1" applyAlignment="1">
      <alignment horizontal="right" vertical="top" wrapText="1"/>
    </xf>
    <xf numFmtId="0" fontId="12" fillId="21" borderId="19" xfId="0" applyFont="1" applyFill="1" applyBorder="1" applyAlignment="1">
      <alignment horizontal="center" vertical="top" wrapText="1"/>
    </xf>
    <xf numFmtId="0" fontId="12" fillId="21" borderId="19" xfId="0" applyFont="1" applyFill="1" applyBorder="1" applyAlignment="1">
      <alignment horizontal="left" vertical="top" wrapText="1"/>
    </xf>
    <xf numFmtId="164" fontId="6" fillId="11" borderId="19" xfId="0" applyNumberFormat="1" applyFont="1" applyFill="1" applyBorder="1" applyAlignment="1">
      <alignment horizontal="right" vertical="top" wrapText="1"/>
    </xf>
    <xf numFmtId="4" fontId="6" fillId="11" borderId="19" xfId="0" applyNumberFormat="1" applyFont="1" applyFill="1" applyBorder="1" applyAlignment="1">
      <alignment horizontal="right" vertical="top" wrapText="1"/>
    </xf>
    <xf numFmtId="0" fontId="6" fillId="11" borderId="19" xfId="0" applyFont="1" applyFill="1" applyBorder="1" applyAlignment="1">
      <alignment horizontal="right" vertical="top" wrapText="1"/>
    </xf>
    <xf numFmtId="0" fontId="6" fillId="11" borderId="19" xfId="0" applyFont="1" applyFill="1" applyBorder="1" applyAlignment="1">
      <alignment horizontal="center" vertical="top" wrapText="1"/>
    </xf>
    <xf numFmtId="0" fontId="6" fillId="11" borderId="19" xfId="0" applyFont="1" applyFill="1" applyBorder="1" applyAlignment="1">
      <alignment horizontal="left" vertical="top" wrapText="1"/>
    </xf>
    <xf numFmtId="0" fontId="1" fillId="27" borderId="19" xfId="0" applyFont="1" applyFill="1" applyBorder="1" applyAlignment="1">
      <alignment horizontal="right" vertical="top" wrapText="1"/>
    </xf>
    <xf numFmtId="0" fontId="1" fillId="27" borderId="19" xfId="0" applyFont="1" applyFill="1" applyBorder="1" applyAlignment="1">
      <alignment horizontal="center" vertical="top" wrapText="1"/>
    </xf>
    <xf numFmtId="0" fontId="1" fillId="27" borderId="19" xfId="0" applyFont="1" applyFill="1" applyBorder="1" applyAlignment="1">
      <alignment horizontal="left" vertical="top" wrapText="1"/>
    </xf>
    <xf numFmtId="0" fontId="11" fillId="27" borderId="0" xfId="0" applyFont="1" applyFill="1" applyAlignment="1">
      <alignment horizontal="center" vertical="top" wrapText="1"/>
    </xf>
    <xf numFmtId="0" fontId="1" fillId="27" borderId="0" xfId="0" applyFont="1" applyFill="1" applyAlignment="1">
      <alignment horizontal="left" vertical="top" wrapText="1"/>
    </xf>
    <xf numFmtId="0" fontId="1" fillId="27" borderId="0" xfId="0" applyFont="1" applyFill="1" applyAlignment="1">
      <alignment vertical="top" wrapText="1"/>
    </xf>
    <xf numFmtId="0" fontId="28" fillId="27" borderId="20" xfId="0" applyFont="1" applyFill="1" applyBorder="1" applyAlignment="1">
      <alignment horizontal="center" vertical="top" wrapText="1"/>
    </xf>
    <xf numFmtId="0" fontId="27" fillId="0" borderId="20" xfId="0" applyFont="1" applyBorder="1" applyAlignment="1">
      <alignment horizontal="center" vertical="top" wrapText="1"/>
    </xf>
    <xf numFmtId="0" fontId="27" fillId="0" borderId="20" xfId="0" applyFont="1" applyBorder="1" applyAlignment="1">
      <alignment horizontal="left" vertical="top" wrapText="1"/>
    </xf>
    <xf numFmtId="0" fontId="27" fillId="0" borderId="21" xfId="0" applyFont="1" applyBorder="1" applyAlignment="1">
      <alignment horizontal="center" vertical="top" wrapText="1"/>
    </xf>
    <xf numFmtId="0" fontId="27" fillId="0" borderId="21" xfId="0" applyFont="1" applyBorder="1" applyAlignment="1">
      <alignment horizontal="left" vertical="top" wrapText="1"/>
    </xf>
    <xf numFmtId="0" fontId="28" fillId="27" borderId="21" xfId="0" applyFont="1" applyFill="1" applyBorder="1" applyAlignment="1">
      <alignment horizontal="center" vertical="top" wrapText="1"/>
    </xf>
    <xf numFmtId="0" fontId="28" fillId="27" borderId="21" xfId="0" applyFont="1" applyFill="1" applyBorder="1" applyAlignment="1">
      <alignment vertical="top" wrapText="1"/>
    </xf>
    <xf numFmtId="0" fontId="29" fillId="0" borderId="0" xfId="0" applyFont="1" applyAlignment="1">
      <alignment horizontal="center" vertical="top" wrapText="1"/>
    </xf>
    <xf numFmtId="4" fontId="28" fillId="0" borderId="0" xfId="0" applyNumberFormat="1" applyFont="1"/>
    <xf numFmtId="2" fontId="28" fillId="0" borderId="0" xfId="0" applyNumberFormat="1" applyFont="1"/>
    <xf numFmtId="0" fontId="28" fillId="0" borderId="0" xfId="0" applyFont="1"/>
    <xf numFmtId="4" fontId="12" fillId="0" borderId="19" xfId="0" applyNumberFormat="1" applyFont="1" applyBorder="1" applyAlignment="1">
      <alignment horizontal="right" vertical="top" wrapText="1"/>
    </xf>
    <xf numFmtId="10" fontId="0" fillId="0" borderId="0" xfId="1" applyNumberFormat="1" applyFont="1"/>
    <xf numFmtId="4" fontId="15" fillId="0" borderId="12" xfId="0" applyNumberFormat="1" applyFont="1" applyBorder="1" applyAlignment="1">
      <alignment horizontal="right" vertical="top" wrapText="1"/>
    </xf>
    <xf numFmtId="4" fontId="11" fillId="27" borderId="0" xfId="0" applyNumberFormat="1" applyFont="1" applyFill="1" applyAlignment="1">
      <alignment horizontal="right" vertical="top" wrapText="1"/>
    </xf>
    <xf numFmtId="0" fontId="6" fillId="0" borderId="19" xfId="0" applyFont="1" applyBorder="1" applyAlignment="1">
      <alignment horizontal="left" vertical="top" wrapText="1"/>
    </xf>
    <xf numFmtId="4" fontId="6" fillId="0" borderId="19" xfId="0" applyNumberFormat="1" applyFont="1" applyBorder="1" applyAlignment="1">
      <alignment horizontal="right" vertical="top" wrapText="1"/>
    </xf>
    <xf numFmtId="164" fontId="6" fillId="0" borderId="19" xfId="0" applyNumberFormat="1" applyFont="1" applyBorder="1" applyAlignment="1">
      <alignment horizontal="right" vertical="top" wrapText="1"/>
    </xf>
    <xf numFmtId="4" fontId="11" fillId="27" borderId="0" xfId="0" applyNumberFormat="1" applyFont="1" applyFill="1" applyAlignment="1">
      <alignment vertical="top" wrapText="1"/>
    </xf>
    <xf numFmtId="0" fontId="11" fillId="27" borderId="0" xfId="0" applyFont="1" applyFill="1" applyAlignment="1">
      <alignment horizontal="left" vertical="top"/>
    </xf>
    <xf numFmtId="0" fontId="11" fillId="27" borderId="0" xfId="0" applyFont="1" applyFill="1" applyAlignment="1">
      <alignment horizontal="left" vertical="top" indent="12"/>
    </xf>
    <xf numFmtId="4" fontId="12" fillId="11" borderId="25" xfId="0" applyNumberFormat="1" applyFont="1" applyFill="1" applyBorder="1" applyAlignment="1">
      <alignment horizontal="right" vertical="top" wrapText="1"/>
    </xf>
    <xf numFmtId="0" fontId="0" fillId="0" borderId="26" xfId="0" applyBorder="1"/>
    <xf numFmtId="4" fontId="12" fillId="11" borderId="29" xfId="0" applyNumberFormat="1" applyFont="1" applyFill="1" applyBorder="1" applyAlignment="1">
      <alignment horizontal="right" vertical="top" wrapText="1"/>
    </xf>
    <xf numFmtId="10" fontId="6" fillId="11" borderId="27" xfId="0" applyNumberFormat="1" applyFont="1" applyFill="1" applyBorder="1" applyAlignment="1">
      <alignment horizontal="right" vertical="top" wrapText="1"/>
    </xf>
    <xf numFmtId="4" fontId="6" fillId="11" borderId="28" xfId="0" applyNumberFormat="1" applyFont="1" applyFill="1" applyBorder="1" applyAlignment="1">
      <alignment horizontal="right" vertical="top" wrapText="1"/>
    </xf>
    <xf numFmtId="10" fontId="31" fillId="11" borderId="31" xfId="0" applyNumberFormat="1" applyFont="1" applyFill="1" applyBorder="1" applyAlignment="1">
      <alignment horizontal="right" vertical="top" wrapText="1"/>
    </xf>
    <xf numFmtId="10" fontId="31" fillId="11" borderId="30" xfId="0" applyNumberFormat="1" applyFont="1" applyFill="1" applyBorder="1" applyAlignment="1">
      <alignment horizontal="right" vertical="top" wrapText="1"/>
    </xf>
    <xf numFmtId="10" fontId="31" fillId="11" borderId="32" xfId="0" applyNumberFormat="1" applyFont="1" applyFill="1" applyBorder="1" applyAlignment="1">
      <alignment horizontal="right" vertical="top" wrapText="1"/>
    </xf>
    <xf numFmtId="10" fontId="11" fillId="27" borderId="0" xfId="1" applyNumberFormat="1" applyFont="1" applyFill="1" applyAlignment="1">
      <alignment horizontal="right" vertical="top" wrapText="1"/>
    </xf>
    <xf numFmtId="10" fontId="11" fillId="27" borderId="0" xfId="0" applyNumberFormat="1" applyFont="1" applyFill="1" applyAlignment="1">
      <alignment horizontal="right" vertical="top" wrapText="1"/>
    </xf>
    <xf numFmtId="0" fontId="25" fillId="27" borderId="0" xfId="0" applyFont="1" applyFill="1" applyAlignment="1">
      <alignment horizontal="center" wrapText="1"/>
    </xf>
    <xf numFmtId="0" fontId="0" fillId="0" borderId="0" xfId="0"/>
    <xf numFmtId="0" fontId="28" fillId="27" borderId="20" xfId="0" applyFont="1" applyFill="1" applyBorder="1" applyAlignment="1">
      <alignment horizontal="center" vertical="top" wrapText="1"/>
    </xf>
    <xf numFmtId="4" fontId="28" fillId="27" borderId="20" xfId="0" applyNumberFormat="1" applyFont="1" applyFill="1" applyBorder="1" applyAlignment="1">
      <alignment horizontal="center" vertical="top" wrapText="1"/>
    </xf>
    <xf numFmtId="0" fontId="11" fillId="27" borderId="0" xfId="0" applyFont="1" applyFill="1" applyAlignment="1">
      <alignment horizontal="left" vertical="top" wrapText="1"/>
    </xf>
    <xf numFmtId="0" fontId="1" fillId="27" borderId="0" xfId="0" applyFont="1" applyFill="1" applyAlignment="1">
      <alignment horizontal="left" vertical="top" wrapText="1"/>
    </xf>
    <xf numFmtId="0" fontId="1" fillId="27" borderId="21" xfId="0" applyFont="1" applyFill="1" applyBorder="1" applyAlignment="1">
      <alignment horizontal="center" wrapText="1"/>
    </xf>
    <xf numFmtId="0" fontId="27" fillId="0" borderId="20" xfId="0" applyFont="1" applyBorder="1" applyAlignment="1">
      <alignment horizontal="center" vertical="top" wrapText="1"/>
    </xf>
    <xf numFmtId="0" fontId="27" fillId="0" borderId="21" xfId="0" applyFont="1" applyBorder="1" applyAlignment="1">
      <alignment horizontal="center" vertical="top" wrapText="1"/>
    </xf>
    <xf numFmtId="0" fontId="28" fillId="27" borderId="21" xfId="0" applyFont="1" applyFill="1" applyBorder="1" applyAlignment="1">
      <alignment horizontal="center" vertical="top" wrapText="1"/>
    </xf>
    <xf numFmtId="166" fontId="27" fillId="0" borderId="21" xfId="0" applyNumberFormat="1" applyFont="1" applyBorder="1" applyAlignment="1">
      <alignment horizontal="center" vertical="top" wrapText="1"/>
    </xf>
    <xf numFmtId="166" fontId="27" fillId="0" borderId="20" xfId="0" applyNumberFormat="1" applyFont="1" applyBorder="1" applyAlignment="1">
      <alignment horizontal="center" vertical="top" wrapText="1"/>
    </xf>
    <xf numFmtId="4" fontId="27" fillId="0" borderId="21" xfId="0" applyNumberFormat="1" applyFont="1" applyBorder="1" applyAlignment="1">
      <alignment horizontal="center" vertical="top" wrapText="1"/>
    </xf>
    <xf numFmtId="4" fontId="27" fillId="0" borderId="20" xfId="0" applyNumberFormat="1" applyFont="1" applyBorder="1" applyAlignment="1">
      <alignment horizontal="center" vertical="top" wrapText="1"/>
    </xf>
    <xf numFmtId="0" fontId="25" fillId="27" borderId="0" xfId="0" applyFont="1" applyFill="1" applyAlignment="1">
      <alignment horizontal="center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1" fillId="27" borderId="19" xfId="0" applyFont="1" applyFill="1" applyBorder="1" applyAlignment="1">
      <alignment horizontal="left" vertical="top" wrapText="1"/>
    </xf>
    <xf numFmtId="0" fontId="1" fillId="27" borderId="0" xfId="0" applyFont="1" applyFill="1" applyAlignment="1">
      <alignment horizontal="center" wrapText="1"/>
    </xf>
    <xf numFmtId="0" fontId="6" fillId="11" borderId="27" xfId="0" applyFont="1" applyFill="1" applyBorder="1" applyAlignment="1">
      <alignment horizontal="left" vertical="top" wrapText="1"/>
    </xf>
    <xf numFmtId="0" fontId="6" fillId="11" borderId="28" xfId="0" applyFont="1" applyFill="1" applyBorder="1" applyAlignment="1">
      <alignment horizontal="left" vertical="top" wrapText="1"/>
    </xf>
    <xf numFmtId="0" fontId="1" fillId="27" borderId="26" xfId="0" applyFont="1" applyFill="1" applyBorder="1" applyAlignment="1">
      <alignment horizontal="center" wrapText="1"/>
    </xf>
    <xf numFmtId="0" fontId="11" fillId="28" borderId="0" xfId="0" applyFont="1" applyFill="1" applyAlignment="1">
      <alignment horizontal="left" vertical="top" wrapText="1"/>
    </xf>
    <xf numFmtId="0" fontId="11" fillId="27" borderId="0" xfId="0" applyFont="1" applyFill="1" applyAlignment="1">
      <alignment horizontal="right" vertical="top" wrapText="1"/>
    </xf>
    <xf numFmtId="4" fontId="11" fillId="27" borderId="0" xfId="0" applyNumberFormat="1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1" fillId="22" borderId="0" xfId="0" applyFont="1" applyFill="1" applyAlignment="1">
      <alignment horizontal="left" vertical="top" wrapText="1"/>
    </xf>
    <xf numFmtId="0" fontId="22" fillId="22" borderId="0" xfId="0" applyFont="1" applyFill="1" applyAlignment="1">
      <alignment horizontal="left" vertical="top" wrapText="1"/>
    </xf>
    <xf numFmtId="0" fontId="23" fillId="23" borderId="0" xfId="0" applyFont="1" applyFill="1" applyAlignment="1">
      <alignment horizontal="right" vertical="top" wrapText="1"/>
    </xf>
    <xf numFmtId="4" fontId="24" fillId="24" borderId="0" xfId="0" applyNumberFormat="1" applyFont="1" applyFill="1" applyAlignment="1">
      <alignment horizontal="right" vertical="top" wrapText="1"/>
    </xf>
    <xf numFmtId="0" fontId="26" fillId="26" borderId="0" xfId="0" applyFont="1" applyFill="1" applyAlignment="1">
      <alignment horizontal="center" wrapText="1"/>
    </xf>
    <xf numFmtId="0" fontId="22" fillId="28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mruColors>
      <color rgb="FFF7F3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563461</xdr:colOff>
      <xdr:row>1</xdr:row>
      <xdr:rowOff>114300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E957BD95-E579-4209-983F-B200CFC88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461" cy="30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25461" cy="304800"/>
    <xdr:pic>
      <xdr:nvPicPr>
        <xdr:cNvPr id="2" name="Imagem 1">
          <a:extLst>
            <a:ext uri="{FF2B5EF4-FFF2-40B4-BE49-F238E27FC236}">
              <a16:creationId xmlns="" xmlns:a16="http://schemas.microsoft.com/office/drawing/2014/main" id="{5AC041AC-0958-4A9B-AA27-490E8CAC3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461" cy="3048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25461" cy="304800"/>
    <xdr:pic>
      <xdr:nvPicPr>
        <xdr:cNvPr id="2" name="Imagem 1">
          <a:extLst>
            <a:ext uri="{FF2B5EF4-FFF2-40B4-BE49-F238E27FC236}">
              <a16:creationId xmlns="" xmlns:a16="http://schemas.microsoft.com/office/drawing/2014/main" id="{8DF6AAB7-7A4A-414F-B66D-72701C691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461" cy="3048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25461" cy="304800"/>
    <xdr:pic>
      <xdr:nvPicPr>
        <xdr:cNvPr id="2" name="Imagem 1">
          <a:extLst>
            <a:ext uri="{FF2B5EF4-FFF2-40B4-BE49-F238E27FC236}">
              <a16:creationId xmlns="" xmlns:a16="http://schemas.microsoft.com/office/drawing/2014/main" id="{D9EB49D5-7F3E-40C0-A81A-1D1208D746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461" cy="30480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25461" cy="304800"/>
    <xdr:pic>
      <xdr:nvPicPr>
        <xdr:cNvPr id="2" name="Imagem 1">
          <a:extLst>
            <a:ext uri="{FF2B5EF4-FFF2-40B4-BE49-F238E27FC236}">
              <a16:creationId xmlns="" xmlns:a16="http://schemas.microsoft.com/office/drawing/2014/main" id="{719E78E7-BAF3-444F-87A8-8F177CC37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461" cy="30480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25461" cy="304800"/>
    <xdr:pic>
      <xdr:nvPicPr>
        <xdr:cNvPr id="2" name="Imagem 1">
          <a:extLst>
            <a:ext uri="{FF2B5EF4-FFF2-40B4-BE49-F238E27FC236}">
              <a16:creationId xmlns="" xmlns:a16="http://schemas.microsoft.com/office/drawing/2014/main" id="{549C7724-6827-4551-9A46-326BC748B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5461" cy="30480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04800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OutlineSymbols="0" showWhiteSpace="0" view="pageBreakPreview" zoomScaleNormal="100" zoomScaleSheetLayoutView="100" workbookViewId="0">
      <selection activeCell="A9" sqref="A9:I9"/>
    </sheetView>
  </sheetViews>
  <sheetFormatPr defaultRowHeight="13.8" x14ac:dyDescent="0.25"/>
  <cols>
    <col min="1" max="2" width="10" bestFit="1" customWidth="1"/>
    <col min="3" max="3" width="60" bestFit="1" customWidth="1"/>
    <col min="4" max="4" width="22.19921875" customWidth="1"/>
    <col min="5" max="5" width="10.69921875" customWidth="1"/>
    <col min="6" max="8" width="10" bestFit="1" customWidth="1"/>
    <col min="10" max="10" width="10.296875" bestFit="1" customWidth="1"/>
  </cols>
  <sheetData>
    <row r="1" spans="1:10" ht="15" customHeight="1" x14ac:dyDescent="0.25">
      <c r="A1" s="63"/>
      <c r="B1" s="63"/>
      <c r="C1" s="63" t="s">
        <v>211</v>
      </c>
      <c r="D1" s="63" t="s">
        <v>0</v>
      </c>
      <c r="E1" s="101"/>
      <c r="F1" s="101"/>
      <c r="G1" s="101" t="s">
        <v>1</v>
      </c>
      <c r="H1" s="101"/>
      <c r="I1" s="64"/>
    </row>
    <row r="2" spans="1:10" ht="81.75" customHeight="1" x14ac:dyDescent="0.25">
      <c r="A2" s="42"/>
      <c r="B2" s="42"/>
      <c r="C2" s="63" t="s">
        <v>212</v>
      </c>
      <c r="D2" s="42" t="s">
        <v>2</v>
      </c>
      <c r="E2" s="100" t="s">
        <v>214</v>
      </c>
      <c r="F2" s="100"/>
      <c r="G2" s="100" t="s">
        <v>3</v>
      </c>
      <c r="H2" s="100"/>
      <c r="I2" s="43"/>
    </row>
    <row r="3" spans="1:10" ht="15" customHeight="1" x14ac:dyDescent="0.25">
      <c r="A3" s="102" t="s">
        <v>213</v>
      </c>
      <c r="B3" s="102"/>
      <c r="C3" s="102"/>
      <c r="D3" s="102"/>
      <c r="E3" s="102"/>
      <c r="F3" s="102"/>
      <c r="G3" s="102"/>
      <c r="H3" s="102"/>
      <c r="I3" s="43"/>
    </row>
    <row r="4" spans="1:10" ht="30" customHeight="1" x14ac:dyDescent="0.25">
      <c r="A4" s="105" t="s">
        <v>5</v>
      </c>
      <c r="B4" s="105"/>
      <c r="C4" s="71" t="s">
        <v>8</v>
      </c>
      <c r="D4" s="70" t="s">
        <v>9</v>
      </c>
      <c r="E4" s="105" t="s">
        <v>215</v>
      </c>
      <c r="F4" s="105"/>
      <c r="G4" s="105" t="s">
        <v>12</v>
      </c>
      <c r="H4" s="105"/>
      <c r="I4" s="43"/>
    </row>
    <row r="5" spans="1:10" ht="41.4" x14ac:dyDescent="0.25">
      <c r="A5" s="104" t="s">
        <v>14</v>
      </c>
      <c r="B5" s="104"/>
      <c r="C5" s="69" t="s">
        <v>217</v>
      </c>
      <c r="D5" s="68">
        <v>100</v>
      </c>
      <c r="E5" s="106">
        <f>G5/D5</f>
        <v>0</v>
      </c>
      <c r="F5" s="106"/>
      <c r="G5" s="108">
        <f>'Orçamento Sintético_PT'!I64</f>
        <v>0</v>
      </c>
      <c r="H5" s="108"/>
    </row>
    <row r="6" spans="1:10" ht="41.4" x14ac:dyDescent="0.25">
      <c r="A6" s="103" t="s">
        <v>34</v>
      </c>
      <c r="B6" s="103"/>
      <c r="C6" s="67" t="s">
        <v>218</v>
      </c>
      <c r="D6" s="66">
        <v>50</v>
      </c>
      <c r="E6" s="107">
        <f>G6/D6</f>
        <v>0</v>
      </c>
      <c r="F6" s="107"/>
      <c r="G6" s="109">
        <f>'Orçamento Sintético_PP'!I65</f>
        <v>0</v>
      </c>
      <c r="H6" s="109"/>
    </row>
    <row r="7" spans="1:10" ht="30" customHeight="1" x14ac:dyDescent="0.25">
      <c r="A7" s="98" t="s">
        <v>216</v>
      </c>
      <c r="B7" s="98"/>
      <c r="C7" s="98"/>
      <c r="D7" s="65">
        <f>SUM(D5:D6)</f>
        <v>150</v>
      </c>
      <c r="E7" s="98"/>
      <c r="F7" s="98"/>
      <c r="G7" s="99">
        <f>SUM(G5:H6)</f>
        <v>0</v>
      </c>
      <c r="H7" s="98"/>
      <c r="I7" s="45"/>
      <c r="J7" s="39"/>
    </row>
    <row r="8" spans="1:10" x14ac:dyDescent="0.25">
      <c r="A8" s="62"/>
      <c r="B8" s="62"/>
      <c r="C8" s="72"/>
      <c r="D8" s="62"/>
      <c r="E8" s="62"/>
      <c r="F8" s="62"/>
      <c r="G8" s="62"/>
      <c r="H8" s="62"/>
      <c r="I8" s="62"/>
    </row>
    <row r="9" spans="1:10" ht="70.05" customHeight="1" x14ac:dyDescent="0.25">
      <c r="A9" s="96"/>
      <c r="B9" s="97"/>
      <c r="C9" s="97"/>
      <c r="D9" s="97"/>
      <c r="E9" s="97"/>
      <c r="F9" s="97"/>
      <c r="G9" s="97"/>
      <c r="H9" s="97"/>
      <c r="I9" s="97"/>
    </row>
  </sheetData>
  <mergeCells count="18">
    <mergeCell ref="G1:H1"/>
    <mergeCell ref="A3:H3"/>
    <mergeCell ref="A6:B6"/>
    <mergeCell ref="A5:B5"/>
    <mergeCell ref="E4:F4"/>
    <mergeCell ref="E5:F5"/>
    <mergeCell ref="E6:F6"/>
    <mergeCell ref="G4:H4"/>
    <mergeCell ref="G5:H5"/>
    <mergeCell ref="G6:H6"/>
    <mergeCell ref="A4:B4"/>
    <mergeCell ref="E1:F1"/>
    <mergeCell ref="E2:F2"/>
    <mergeCell ref="A9:I9"/>
    <mergeCell ref="E7:F7"/>
    <mergeCell ref="G7:H7"/>
    <mergeCell ref="A7:C7"/>
    <mergeCell ref="G2:H2"/>
  </mergeCells>
  <pageMargins left="0.5" right="0.5" top="1" bottom="1" header="0.5" footer="0.5"/>
  <pageSetup paperSize="9" scale="87" fitToHeight="0" orientation="landscape" r:id="rId1"/>
  <headerFooter>
    <oddHeader>&amp;L &amp;C &amp;R</oddHeader>
    <oddFooter>&amp;L &amp;CCODEVASF 5ª SR
CNPJ: 00.399.857/0015-21
Rua Dois de Dezembro, 16 , Centro, Maceió/AL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OutlineSymbols="0" showWhiteSpace="0" view="pageBreakPreview" zoomScaleNormal="100" zoomScaleSheetLayoutView="100" workbookViewId="0">
      <selection activeCell="F5" sqref="F5"/>
    </sheetView>
  </sheetViews>
  <sheetFormatPr defaultRowHeight="13.8" x14ac:dyDescent="0.25"/>
  <cols>
    <col min="1" max="1" width="18.09765625" customWidth="1"/>
    <col min="2" max="2" width="60" bestFit="1" customWidth="1"/>
    <col min="3" max="3" width="24" customWidth="1"/>
    <col min="4" max="4" width="15.796875" customWidth="1"/>
    <col min="5" max="5" width="11.796875" customWidth="1"/>
    <col min="6" max="6" width="10" bestFit="1" customWidth="1"/>
  </cols>
  <sheetData>
    <row r="1" spans="1:6" x14ac:dyDescent="0.25">
      <c r="A1" s="63"/>
      <c r="B1" s="63" t="s">
        <v>211</v>
      </c>
      <c r="C1" s="63" t="s">
        <v>0</v>
      </c>
      <c r="D1" s="63"/>
      <c r="E1" s="101" t="s">
        <v>1</v>
      </c>
      <c r="F1" s="101"/>
    </row>
    <row r="2" spans="1:6" ht="80.099999999999994" customHeight="1" x14ac:dyDescent="0.25">
      <c r="A2" s="42"/>
      <c r="B2" s="42" t="s">
        <v>217</v>
      </c>
      <c r="C2" s="42" t="s">
        <v>2</v>
      </c>
      <c r="D2" s="42" t="s">
        <v>214</v>
      </c>
      <c r="E2" s="100" t="s">
        <v>3</v>
      </c>
      <c r="F2" s="100"/>
    </row>
    <row r="3" spans="1:6" x14ac:dyDescent="0.25">
      <c r="A3" s="115" t="s">
        <v>219</v>
      </c>
      <c r="B3" s="97"/>
      <c r="C3" s="97"/>
      <c r="D3" s="97"/>
      <c r="E3" s="97"/>
      <c r="F3" s="97"/>
    </row>
    <row r="4" spans="1:6" ht="30" customHeight="1" x14ac:dyDescent="0.25">
      <c r="A4" s="61" t="s">
        <v>5</v>
      </c>
      <c r="B4" s="114" t="s">
        <v>8</v>
      </c>
      <c r="C4" s="114"/>
      <c r="D4" s="114"/>
      <c r="E4" s="59" t="s">
        <v>12</v>
      </c>
      <c r="F4" s="59" t="s">
        <v>13</v>
      </c>
    </row>
    <row r="5" spans="1:6" ht="24" customHeight="1" x14ac:dyDescent="0.25">
      <c r="A5" s="80" t="s">
        <v>14</v>
      </c>
      <c r="B5" s="111" t="s">
        <v>16</v>
      </c>
      <c r="C5" s="112"/>
      <c r="D5" s="113"/>
      <c r="E5" s="81">
        <f>'Orçamento Sintético_PT'!J6</f>
        <v>0</v>
      </c>
      <c r="F5" s="82" t="e">
        <f>E5/$E$21</f>
        <v>#DIV/0!</v>
      </c>
    </row>
    <row r="6" spans="1:6" ht="24" customHeight="1" x14ac:dyDescent="0.25">
      <c r="A6" s="80" t="s">
        <v>34</v>
      </c>
      <c r="B6" s="111" t="s">
        <v>35</v>
      </c>
      <c r="C6" s="112"/>
      <c r="D6" s="113"/>
      <c r="E6" s="81">
        <f>'Orçamento Sintético_PT'!J11</f>
        <v>0</v>
      </c>
      <c r="F6" s="82" t="e">
        <f t="shared" ref="F6:F17" si="0">E6/$E$21</f>
        <v>#DIV/0!</v>
      </c>
    </row>
    <row r="7" spans="1:6" ht="24" customHeight="1" x14ac:dyDescent="0.25">
      <c r="A7" s="80" t="s">
        <v>46</v>
      </c>
      <c r="B7" s="111" t="s">
        <v>47</v>
      </c>
      <c r="C7" s="112"/>
      <c r="D7" s="113"/>
      <c r="E7" s="81">
        <f>'Orçamento Sintético_PT'!J15</f>
        <v>0</v>
      </c>
      <c r="F7" s="82" t="e">
        <f t="shared" si="0"/>
        <v>#DIV/0!</v>
      </c>
    </row>
    <row r="8" spans="1:6" ht="24" customHeight="1" x14ac:dyDescent="0.25">
      <c r="A8" s="80" t="s">
        <v>63</v>
      </c>
      <c r="B8" s="111" t="s">
        <v>64</v>
      </c>
      <c r="C8" s="112"/>
      <c r="D8" s="113"/>
      <c r="E8" s="81">
        <f>'Orçamento Sintético_PT'!J22</f>
        <v>0</v>
      </c>
      <c r="F8" s="82" t="e">
        <f t="shared" si="0"/>
        <v>#DIV/0!</v>
      </c>
    </row>
    <row r="9" spans="1:6" ht="24" customHeight="1" x14ac:dyDescent="0.25">
      <c r="A9" s="80" t="s">
        <v>83</v>
      </c>
      <c r="B9" s="111" t="s">
        <v>84</v>
      </c>
      <c r="C9" s="112"/>
      <c r="D9" s="113"/>
      <c r="E9" s="81">
        <f>'Orçamento Sintético_PT'!J28</f>
        <v>0</v>
      </c>
      <c r="F9" s="82" t="e">
        <f t="shared" si="0"/>
        <v>#DIV/0!</v>
      </c>
    </row>
    <row r="10" spans="1:6" ht="24" customHeight="1" x14ac:dyDescent="0.25">
      <c r="A10" s="80" t="s">
        <v>91</v>
      </c>
      <c r="B10" s="111" t="s">
        <v>92</v>
      </c>
      <c r="C10" s="112"/>
      <c r="D10" s="113"/>
      <c r="E10" s="81">
        <f>'Orçamento Sintético_PT'!J31</f>
        <v>0</v>
      </c>
      <c r="F10" s="82" t="e">
        <f t="shared" si="0"/>
        <v>#DIV/0!</v>
      </c>
    </row>
    <row r="11" spans="1:6" ht="24" customHeight="1" x14ac:dyDescent="0.25">
      <c r="A11" s="80" t="s">
        <v>96</v>
      </c>
      <c r="B11" s="111" t="s">
        <v>97</v>
      </c>
      <c r="C11" s="112"/>
      <c r="D11" s="113"/>
      <c r="E11" s="81">
        <f>'Orçamento Sintético_PT'!J33</f>
        <v>0</v>
      </c>
      <c r="F11" s="82" t="e">
        <f t="shared" si="0"/>
        <v>#DIV/0!</v>
      </c>
    </row>
    <row r="12" spans="1:6" ht="24" customHeight="1" x14ac:dyDescent="0.25">
      <c r="A12" s="80" t="s">
        <v>101</v>
      </c>
      <c r="B12" s="111" t="s">
        <v>102</v>
      </c>
      <c r="C12" s="112"/>
      <c r="D12" s="113"/>
      <c r="E12" s="81">
        <f>'Orçamento Sintético_PT'!J35</f>
        <v>0</v>
      </c>
      <c r="F12" s="82" t="e">
        <f t="shared" si="0"/>
        <v>#DIV/0!</v>
      </c>
    </row>
    <row r="13" spans="1:6" ht="24" customHeight="1" x14ac:dyDescent="0.25">
      <c r="A13" s="80" t="s">
        <v>106</v>
      </c>
      <c r="B13" s="111" t="s">
        <v>107</v>
      </c>
      <c r="C13" s="112"/>
      <c r="D13" s="113"/>
      <c r="E13" s="81">
        <f>'Orçamento Sintético_PT'!J37</f>
        <v>0</v>
      </c>
      <c r="F13" s="82" t="e">
        <f t="shared" si="0"/>
        <v>#DIV/0!</v>
      </c>
    </row>
    <row r="14" spans="1:6" ht="24" customHeight="1" x14ac:dyDescent="0.25">
      <c r="A14" s="80" t="s">
        <v>128</v>
      </c>
      <c r="B14" s="111" t="s">
        <v>129</v>
      </c>
      <c r="C14" s="112"/>
      <c r="D14" s="113"/>
      <c r="E14" s="81">
        <f>'Orçamento Sintético_PT'!J44</f>
        <v>0</v>
      </c>
      <c r="F14" s="82" t="e">
        <f t="shared" si="0"/>
        <v>#DIV/0!</v>
      </c>
    </row>
    <row r="15" spans="1:6" ht="24" customHeight="1" x14ac:dyDescent="0.25">
      <c r="A15" s="80" t="s">
        <v>133</v>
      </c>
      <c r="B15" s="111" t="s">
        <v>134</v>
      </c>
      <c r="C15" s="112"/>
      <c r="D15" s="113"/>
      <c r="E15" s="81">
        <f>'Orçamento Sintético_PT'!J46</f>
        <v>0</v>
      </c>
      <c r="F15" s="82" t="e">
        <f t="shared" si="0"/>
        <v>#DIV/0!</v>
      </c>
    </row>
    <row r="16" spans="1:6" ht="24" customHeight="1" x14ac:dyDescent="0.25">
      <c r="A16" s="80" t="s">
        <v>150</v>
      </c>
      <c r="B16" s="111" t="s">
        <v>151</v>
      </c>
      <c r="C16" s="112"/>
      <c r="D16" s="113"/>
      <c r="E16" s="81">
        <f>'Orçamento Sintético_PT'!J52</f>
        <v>0</v>
      </c>
      <c r="F16" s="82" t="e">
        <f t="shared" si="0"/>
        <v>#DIV/0!</v>
      </c>
    </row>
    <row r="17" spans="1:6" ht="24" customHeight="1" x14ac:dyDescent="0.25">
      <c r="A17" s="80" t="s">
        <v>158</v>
      </c>
      <c r="B17" s="111" t="s">
        <v>159</v>
      </c>
      <c r="C17" s="112"/>
      <c r="D17" s="113"/>
      <c r="E17" s="81">
        <f>'Orçamento Sintético_PT'!J55</f>
        <v>0</v>
      </c>
      <c r="F17" s="82" t="e">
        <f t="shared" si="0"/>
        <v>#DIV/0!</v>
      </c>
    </row>
    <row r="18" spans="1:6" x14ac:dyDescent="0.25">
      <c r="A18" s="45"/>
      <c r="B18" s="45"/>
      <c r="C18" s="45"/>
      <c r="D18" s="45"/>
      <c r="E18" s="45"/>
      <c r="F18" s="45"/>
    </row>
    <row r="19" spans="1:6" x14ac:dyDescent="0.25">
      <c r="A19" s="41"/>
      <c r="B19" s="44"/>
      <c r="C19" s="85"/>
      <c r="D19" s="84" t="s">
        <v>185</v>
      </c>
      <c r="E19" s="83">
        <f>'Orçamento Sintético_PT'!I62</f>
        <v>0</v>
      </c>
      <c r="F19" s="43"/>
    </row>
    <row r="20" spans="1:6" x14ac:dyDescent="0.25">
      <c r="A20" s="41"/>
      <c r="B20" s="44"/>
      <c r="C20" s="85"/>
      <c r="D20" s="84" t="s">
        <v>186</v>
      </c>
      <c r="E20" s="83">
        <f>'Orçamento Sintético_PT'!I63</f>
        <v>0</v>
      </c>
      <c r="F20" s="43"/>
    </row>
    <row r="21" spans="1:6" x14ac:dyDescent="0.25">
      <c r="A21" s="41"/>
      <c r="B21" s="44"/>
      <c r="C21" s="85"/>
      <c r="D21" s="84" t="s">
        <v>187</v>
      </c>
      <c r="E21" s="83">
        <f>SUM(E5:E17)</f>
        <v>0</v>
      </c>
      <c r="F21" s="43"/>
    </row>
    <row r="22" spans="1:6" ht="70.05" customHeight="1" x14ac:dyDescent="0.25">
      <c r="A22" s="110"/>
      <c r="B22" s="97"/>
      <c r="C22" s="97"/>
      <c r="D22" s="97"/>
      <c r="E22" s="97"/>
      <c r="F22" s="97"/>
    </row>
  </sheetData>
  <mergeCells count="18">
    <mergeCell ref="B4:D4"/>
    <mergeCell ref="E1:F1"/>
    <mergeCell ref="E2:F2"/>
    <mergeCell ref="A3:F3"/>
    <mergeCell ref="A22:F22"/>
    <mergeCell ref="B15:D15"/>
    <mergeCell ref="B16:D16"/>
    <mergeCell ref="B17:D17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51181102362204722" right="0.51181102362204722" top="0.39370078740157483" bottom="0.98425196850393704" header="0.51181102362204722" footer="0.51181102362204722"/>
  <pageSetup paperSize="9" scale="89" fitToHeight="0" orientation="landscape" r:id="rId1"/>
  <headerFooter>
    <oddHeader>&amp;L &amp;C &amp;R</oddHeader>
    <oddFooter>&amp;L &amp;CCODEVASF 5ª SR
CNPJ: 00.399.857/0015-21
Rua Dois de Dezembro, 16 , Centro, Maceió/AL 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OutlineSymbols="0" showWhiteSpace="0" view="pageBreakPreview" zoomScaleNormal="100" zoomScaleSheetLayoutView="100" workbookViewId="0">
      <selection activeCell="E33" sqref="E33"/>
    </sheetView>
  </sheetViews>
  <sheetFormatPr defaultRowHeight="13.8" x14ac:dyDescent="0.25"/>
  <cols>
    <col min="1" max="1" width="18.796875" customWidth="1"/>
    <col min="2" max="2" width="60" bestFit="1" customWidth="1"/>
    <col min="3" max="3" width="22.09765625" customWidth="1"/>
    <col min="4" max="30" width="12" bestFit="1" customWidth="1"/>
  </cols>
  <sheetData>
    <row r="1" spans="1:15" x14ac:dyDescent="0.25">
      <c r="A1" s="63"/>
      <c r="B1" s="63" t="s">
        <v>211</v>
      </c>
      <c r="C1" s="63" t="s">
        <v>0</v>
      </c>
      <c r="D1" s="101"/>
      <c r="E1" s="101"/>
      <c r="F1" s="101" t="s">
        <v>1</v>
      </c>
      <c r="G1" s="101"/>
      <c r="J1" s="101"/>
      <c r="K1" s="101"/>
      <c r="L1" s="101" t="s">
        <v>1</v>
      </c>
      <c r="M1" s="101"/>
    </row>
    <row r="2" spans="1:15" ht="95.1" customHeight="1" x14ac:dyDescent="0.25">
      <c r="A2" s="42"/>
      <c r="B2" s="42" t="s">
        <v>217</v>
      </c>
      <c r="C2" s="42" t="s">
        <v>2</v>
      </c>
      <c r="D2" s="100" t="s">
        <v>214</v>
      </c>
      <c r="E2" s="100"/>
      <c r="F2" s="100" t="s">
        <v>3</v>
      </c>
      <c r="G2" s="100"/>
      <c r="J2" s="100" t="s">
        <v>214</v>
      </c>
      <c r="K2" s="100"/>
      <c r="L2" s="100" t="s">
        <v>3</v>
      </c>
      <c r="M2" s="100"/>
    </row>
    <row r="3" spans="1:15" ht="15" customHeight="1" x14ac:dyDescent="0.25">
      <c r="A3" s="118" t="s">
        <v>238</v>
      </c>
      <c r="B3" s="118"/>
      <c r="C3" s="118"/>
      <c r="E3" s="87"/>
      <c r="K3" s="87"/>
      <c r="L3" s="87"/>
    </row>
    <row r="4" spans="1:15" x14ac:dyDescent="0.25">
      <c r="A4" s="61" t="s">
        <v>5</v>
      </c>
      <c r="B4" s="61" t="s">
        <v>8</v>
      </c>
      <c r="C4" s="59" t="s">
        <v>237</v>
      </c>
      <c r="D4" s="59" t="s">
        <v>236</v>
      </c>
      <c r="E4" s="59" t="s">
        <v>235</v>
      </c>
      <c r="F4" s="59" t="s">
        <v>234</v>
      </c>
      <c r="G4" s="59" t="s">
        <v>233</v>
      </c>
      <c r="H4" s="59" t="s">
        <v>232</v>
      </c>
      <c r="I4" s="59" t="s">
        <v>231</v>
      </c>
      <c r="J4" s="59" t="s">
        <v>230</v>
      </c>
      <c r="K4" s="59" t="s">
        <v>229</v>
      </c>
      <c r="L4" s="59" t="s">
        <v>228</v>
      </c>
      <c r="M4" s="59" t="s">
        <v>227</v>
      </c>
      <c r="N4" s="59" t="s">
        <v>226</v>
      </c>
      <c r="O4" s="59" t="s">
        <v>225</v>
      </c>
    </row>
    <row r="5" spans="1:15" x14ac:dyDescent="0.25">
      <c r="A5" s="116" t="s">
        <v>14</v>
      </c>
      <c r="B5" s="116" t="s">
        <v>16</v>
      </c>
      <c r="C5" s="89">
        <v>1</v>
      </c>
      <c r="D5" s="91">
        <v>8.3299999999999999E-2</v>
      </c>
      <c r="E5" s="93">
        <v>8.3299999999999999E-2</v>
      </c>
      <c r="F5" s="93">
        <v>8.3299999999999999E-2</v>
      </c>
      <c r="G5" s="93">
        <v>8.3299999999999999E-2</v>
      </c>
      <c r="H5" s="93">
        <v>8.3299999999999999E-2</v>
      </c>
      <c r="I5" s="92">
        <v>8.3299999999999999E-2</v>
      </c>
      <c r="J5" s="91">
        <v>8.3299999999999999E-2</v>
      </c>
      <c r="K5" s="91">
        <v>8.3299999999999999E-2</v>
      </c>
      <c r="L5" s="93">
        <v>8.3400000000000002E-2</v>
      </c>
      <c r="M5" s="93">
        <v>8.3400000000000002E-2</v>
      </c>
      <c r="N5" s="93">
        <v>8.3400000000000002E-2</v>
      </c>
      <c r="O5" s="92">
        <v>8.3400000000000002E-2</v>
      </c>
    </row>
    <row r="6" spans="1:15" ht="14.4" thickBot="1" x14ac:dyDescent="0.3">
      <c r="A6" s="117"/>
      <c r="B6" s="117"/>
      <c r="C6" s="90">
        <f>'Orçamento Sintético_PT'!J6</f>
        <v>0</v>
      </c>
      <c r="D6" s="88">
        <f>ROUND(D5*$C6,2)</f>
        <v>0</v>
      </c>
      <c r="E6" s="86">
        <f t="shared" ref="E6:K6" si="0">ROUND(E5*$C$6,2)</f>
        <v>0</v>
      </c>
      <c r="F6" s="86">
        <f t="shared" si="0"/>
        <v>0</v>
      </c>
      <c r="G6" s="86">
        <f t="shared" si="0"/>
        <v>0</v>
      </c>
      <c r="H6" s="86">
        <f t="shared" si="0"/>
        <v>0</v>
      </c>
      <c r="I6" s="86">
        <f t="shared" si="0"/>
        <v>0</v>
      </c>
      <c r="J6" s="86">
        <f t="shared" si="0"/>
        <v>0</v>
      </c>
      <c r="K6" s="86">
        <f t="shared" si="0"/>
        <v>0</v>
      </c>
      <c r="L6" s="86">
        <f t="shared" ref="L6" si="1">ROUND(L5*$C$6,2)</f>
        <v>0</v>
      </c>
      <c r="M6" s="86">
        <f t="shared" ref="M6" si="2">ROUND(M5*$C$6,2)</f>
        <v>0</v>
      </c>
      <c r="N6" s="86">
        <f t="shared" ref="N6" si="3">ROUND(N5*$C$6,2)</f>
        <v>0</v>
      </c>
      <c r="O6" s="86">
        <f t="shared" ref="O6" si="4">ROUND(O5*$C$6,2)</f>
        <v>0</v>
      </c>
    </row>
    <row r="7" spans="1:15" ht="14.4" thickTop="1" x14ac:dyDescent="0.25">
      <c r="A7" s="116" t="s">
        <v>34</v>
      </c>
      <c r="B7" s="116" t="s">
        <v>35</v>
      </c>
      <c r="C7" s="89">
        <v>1</v>
      </c>
      <c r="D7" s="91">
        <v>8.3299999999999999E-2</v>
      </c>
      <c r="E7" s="93">
        <v>8.3299999999999999E-2</v>
      </c>
      <c r="F7" s="93">
        <v>8.3299999999999999E-2</v>
      </c>
      <c r="G7" s="93">
        <v>8.3299999999999999E-2</v>
      </c>
      <c r="H7" s="93">
        <v>8.3299999999999999E-2</v>
      </c>
      <c r="I7" s="92">
        <v>8.3299999999999999E-2</v>
      </c>
      <c r="J7" s="91">
        <v>8.3299999999999999E-2</v>
      </c>
      <c r="K7" s="91">
        <v>8.3299999999999999E-2</v>
      </c>
      <c r="L7" s="93">
        <v>8.3400000000000002E-2</v>
      </c>
      <c r="M7" s="93">
        <v>8.3400000000000002E-2</v>
      </c>
      <c r="N7" s="93">
        <v>8.3400000000000002E-2</v>
      </c>
      <c r="O7" s="92">
        <v>8.3400000000000002E-2</v>
      </c>
    </row>
    <row r="8" spans="1:15" ht="14.4" thickBot="1" x14ac:dyDescent="0.3">
      <c r="A8" s="117"/>
      <c r="B8" s="117"/>
      <c r="C8" s="90">
        <f>'Orçamento Sintético_PT'!J11</f>
        <v>0</v>
      </c>
      <c r="D8" s="88">
        <f>ROUND(D7*$C8,2)</f>
        <v>0</v>
      </c>
      <c r="E8" s="88">
        <f t="shared" ref="E8:O8" si="5">ROUND(E7*$C8,2)</f>
        <v>0</v>
      </c>
      <c r="F8" s="88">
        <f t="shared" si="5"/>
        <v>0</v>
      </c>
      <c r="G8" s="88">
        <f t="shared" si="5"/>
        <v>0</v>
      </c>
      <c r="H8" s="88">
        <f t="shared" si="5"/>
        <v>0</v>
      </c>
      <c r="I8" s="88">
        <f t="shared" si="5"/>
        <v>0</v>
      </c>
      <c r="J8" s="88">
        <f t="shared" si="5"/>
        <v>0</v>
      </c>
      <c r="K8" s="88">
        <f t="shared" si="5"/>
        <v>0</v>
      </c>
      <c r="L8" s="88">
        <f t="shared" si="5"/>
        <v>0</v>
      </c>
      <c r="M8" s="88">
        <f t="shared" si="5"/>
        <v>0</v>
      </c>
      <c r="N8" s="88">
        <f t="shared" si="5"/>
        <v>0</v>
      </c>
      <c r="O8" s="88">
        <f t="shared" si="5"/>
        <v>0</v>
      </c>
    </row>
    <row r="9" spans="1:15" ht="14.4" thickTop="1" x14ac:dyDescent="0.25">
      <c r="A9" s="116" t="s">
        <v>46</v>
      </c>
      <c r="B9" s="116" t="s">
        <v>47</v>
      </c>
      <c r="C9" s="89">
        <v>1</v>
      </c>
      <c r="D9" s="91">
        <v>8.3299999999999999E-2</v>
      </c>
      <c r="E9" s="93">
        <v>8.3299999999999999E-2</v>
      </c>
      <c r="F9" s="93">
        <v>8.3299999999999999E-2</v>
      </c>
      <c r="G9" s="93">
        <v>8.3299999999999999E-2</v>
      </c>
      <c r="H9" s="93">
        <v>8.3299999999999999E-2</v>
      </c>
      <c r="I9" s="92">
        <v>8.3299999999999999E-2</v>
      </c>
      <c r="J9" s="91">
        <v>8.3299999999999999E-2</v>
      </c>
      <c r="K9" s="91">
        <v>8.3299999999999999E-2</v>
      </c>
      <c r="L9" s="93">
        <v>8.3400000000000002E-2</v>
      </c>
      <c r="M9" s="93">
        <v>8.3400000000000002E-2</v>
      </c>
      <c r="N9" s="93">
        <v>8.3400000000000002E-2</v>
      </c>
      <c r="O9" s="92">
        <v>8.3400000000000002E-2</v>
      </c>
    </row>
    <row r="10" spans="1:15" ht="14.4" thickBot="1" x14ac:dyDescent="0.3">
      <c r="A10" s="117"/>
      <c r="B10" s="117"/>
      <c r="C10" s="90">
        <f>'Orçamento Sintético_PT'!J15</f>
        <v>0</v>
      </c>
      <c r="D10" s="88">
        <f>ROUND(D9*$C10,2)</f>
        <v>0</v>
      </c>
      <c r="E10" s="88">
        <f t="shared" ref="E10:O10" si="6">ROUND(E9*$C10,2)</f>
        <v>0</v>
      </c>
      <c r="F10" s="88">
        <f t="shared" si="6"/>
        <v>0</v>
      </c>
      <c r="G10" s="88">
        <f t="shared" si="6"/>
        <v>0</v>
      </c>
      <c r="H10" s="88">
        <f t="shared" si="6"/>
        <v>0</v>
      </c>
      <c r="I10" s="88">
        <f t="shared" si="6"/>
        <v>0</v>
      </c>
      <c r="J10" s="88">
        <f t="shared" si="6"/>
        <v>0</v>
      </c>
      <c r="K10" s="88">
        <f t="shared" si="6"/>
        <v>0</v>
      </c>
      <c r="L10" s="88">
        <f t="shared" si="6"/>
        <v>0</v>
      </c>
      <c r="M10" s="88">
        <f t="shared" si="6"/>
        <v>0</v>
      </c>
      <c r="N10" s="88">
        <f t="shared" si="6"/>
        <v>0</v>
      </c>
      <c r="O10" s="88">
        <f t="shared" si="6"/>
        <v>0</v>
      </c>
    </row>
    <row r="11" spans="1:15" ht="14.4" thickTop="1" x14ac:dyDescent="0.25">
      <c r="A11" s="116" t="s">
        <v>63</v>
      </c>
      <c r="B11" s="116" t="s">
        <v>64</v>
      </c>
      <c r="C11" s="89">
        <v>1</v>
      </c>
      <c r="D11" s="91">
        <v>8.3299999999999999E-2</v>
      </c>
      <c r="E11" s="93">
        <v>8.3299999999999999E-2</v>
      </c>
      <c r="F11" s="93">
        <v>8.3299999999999999E-2</v>
      </c>
      <c r="G11" s="93">
        <v>8.3299999999999999E-2</v>
      </c>
      <c r="H11" s="93">
        <v>8.3299999999999999E-2</v>
      </c>
      <c r="I11" s="92">
        <v>8.3299999999999999E-2</v>
      </c>
      <c r="J11" s="91">
        <v>8.3299999999999999E-2</v>
      </c>
      <c r="K11" s="91">
        <v>8.3299999999999999E-2</v>
      </c>
      <c r="L11" s="93">
        <v>8.3400000000000002E-2</v>
      </c>
      <c r="M11" s="93">
        <v>8.3400000000000002E-2</v>
      </c>
      <c r="N11" s="93">
        <v>8.3400000000000002E-2</v>
      </c>
      <c r="O11" s="92">
        <v>8.3400000000000002E-2</v>
      </c>
    </row>
    <row r="12" spans="1:15" ht="14.4" thickBot="1" x14ac:dyDescent="0.3">
      <c r="A12" s="117"/>
      <c r="B12" s="117"/>
      <c r="C12" s="90">
        <f>'Orçamento Sintético_PT'!J22</f>
        <v>0</v>
      </c>
      <c r="D12" s="88">
        <f>ROUND(D11*$C12,2)</f>
        <v>0</v>
      </c>
      <c r="E12" s="88">
        <f t="shared" ref="E12:O12" si="7">ROUND(E11*$C12,2)</f>
        <v>0</v>
      </c>
      <c r="F12" s="88">
        <f t="shared" si="7"/>
        <v>0</v>
      </c>
      <c r="G12" s="88">
        <f t="shared" si="7"/>
        <v>0</v>
      </c>
      <c r="H12" s="88">
        <f t="shared" si="7"/>
        <v>0</v>
      </c>
      <c r="I12" s="88">
        <f t="shared" si="7"/>
        <v>0</v>
      </c>
      <c r="J12" s="88">
        <f t="shared" si="7"/>
        <v>0</v>
      </c>
      <c r="K12" s="88">
        <f t="shared" si="7"/>
        <v>0</v>
      </c>
      <c r="L12" s="88">
        <f t="shared" si="7"/>
        <v>0</v>
      </c>
      <c r="M12" s="88">
        <f t="shared" si="7"/>
        <v>0</v>
      </c>
      <c r="N12" s="88">
        <f t="shared" si="7"/>
        <v>0</v>
      </c>
      <c r="O12" s="88">
        <f t="shared" si="7"/>
        <v>0</v>
      </c>
    </row>
    <row r="13" spans="1:15" ht="14.4" thickTop="1" x14ac:dyDescent="0.25">
      <c r="A13" s="116" t="s">
        <v>83</v>
      </c>
      <c r="B13" s="116" t="s">
        <v>84</v>
      </c>
      <c r="C13" s="89">
        <v>1</v>
      </c>
      <c r="D13" s="91">
        <v>8.3299999999999999E-2</v>
      </c>
      <c r="E13" s="93">
        <v>8.3299999999999999E-2</v>
      </c>
      <c r="F13" s="93">
        <v>8.3299999999999999E-2</v>
      </c>
      <c r="G13" s="93">
        <v>8.3299999999999999E-2</v>
      </c>
      <c r="H13" s="93">
        <v>8.3299999999999999E-2</v>
      </c>
      <c r="I13" s="92">
        <v>8.3299999999999999E-2</v>
      </c>
      <c r="J13" s="91">
        <v>8.3299999999999999E-2</v>
      </c>
      <c r="K13" s="91">
        <v>8.3299999999999999E-2</v>
      </c>
      <c r="L13" s="93">
        <v>8.3400000000000002E-2</v>
      </c>
      <c r="M13" s="93">
        <v>8.3400000000000002E-2</v>
      </c>
      <c r="N13" s="93">
        <v>8.3400000000000002E-2</v>
      </c>
      <c r="O13" s="92">
        <v>8.3400000000000002E-2</v>
      </c>
    </row>
    <row r="14" spans="1:15" ht="14.4" thickBot="1" x14ac:dyDescent="0.3">
      <c r="A14" s="117"/>
      <c r="B14" s="117"/>
      <c r="C14" s="90">
        <f>'Orçamento Sintético_PT'!J28</f>
        <v>0</v>
      </c>
      <c r="D14" s="88">
        <f>ROUND(D13*$C14,2)</f>
        <v>0</v>
      </c>
      <c r="E14" s="88">
        <f t="shared" ref="E14:O14" si="8">ROUND(E13*$C14,2)</f>
        <v>0</v>
      </c>
      <c r="F14" s="88">
        <f t="shared" si="8"/>
        <v>0</v>
      </c>
      <c r="G14" s="88">
        <f t="shared" si="8"/>
        <v>0</v>
      </c>
      <c r="H14" s="88">
        <f t="shared" si="8"/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</row>
    <row r="15" spans="1:15" ht="14.4" thickTop="1" x14ac:dyDescent="0.25">
      <c r="A15" s="116" t="s">
        <v>91</v>
      </c>
      <c r="B15" s="116" t="s">
        <v>92</v>
      </c>
      <c r="C15" s="89">
        <v>1</v>
      </c>
      <c r="D15" s="91">
        <v>8.3299999999999999E-2</v>
      </c>
      <c r="E15" s="93">
        <v>8.3299999999999999E-2</v>
      </c>
      <c r="F15" s="93">
        <v>8.3299999999999999E-2</v>
      </c>
      <c r="G15" s="93">
        <v>8.3299999999999999E-2</v>
      </c>
      <c r="H15" s="93">
        <v>8.3299999999999999E-2</v>
      </c>
      <c r="I15" s="92">
        <v>8.3299999999999999E-2</v>
      </c>
      <c r="J15" s="91">
        <v>8.3299999999999999E-2</v>
      </c>
      <c r="K15" s="91">
        <v>8.3299999999999999E-2</v>
      </c>
      <c r="L15" s="93">
        <v>8.3400000000000002E-2</v>
      </c>
      <c r="M15" s="93">
        <v>8.3400000000000002E-2</v>
      </c>
      <c r="N15" s="93">
        <v>8.3400000000000002E-2</v>
      </c>
      <c r="O15" s="92">
        <v>8.3400000000000002E-2</v>
      </c>
    </row>
    <row r="16" spans="1:15" ht="14.4" thickBot="1" x14ac:dyDescent="0.3">
      <c r="A16" s="117"/>
      <c r="B16" s="117"/>
      <c r="C16" s="90">
        <f>'Orçamento Sintético_PT'!J31</f>
        <v>0</v>
      </c>
      <c r="D16" s="88">
        <f>ROUND(D15*$C16,2)</f>
        <v>0</v>
      </c>
      <c r="E16" s="88">
        <f t="shared" ref="E16:O16" si="9">ROUND(E15*$C16,2)</f>
        <v>0</v>
      </c>
      <c r="F16" s="88">
        <f t="shared" si="9"/>
        <v>0</v>
      </c>
      <c r="G16" s="88">
        <f t="shared" si="9"/>
        <v>0</v>
      </c>
      <c r="H16" s="88">
        <f t="shared" si="9"/>
        <v>0</v>
      </c>
      <c r="I16" s="88">
        <f t="shared" si="9"/>
        <v>0</v>
      </c>
      <c r="J16" s="88">
        <f t="shared" si="9"/>
        <v>0</v>
      </c>
      <c r="K16" s="88">
        <f t="shared" si="9"/>
        <v>0</v>
      </c>
      <c r="L16" s="88">
        <f t="shared" si="9"/>
        <v>0</v>
      </c>
      <c r="M16" s="88">
        <f t="shared" si="9"/>
        <v>0</v>
      </c>
      <c r="N16" s="88">
        <f t="shared" si="9"/>
        <v>0</v>
      </c>
      <c r="O16" s="88">
        <f t="shared" si="9"/>
        <v>0</v>
      </c>
    </row>
    <row r="17" spans="1:15" ht="14.4" thickTop="1" x14ac:dyDescent="0.25">
      <c r="A17" s="116" t="s">
        <v>96</v>
      </c>
      <c r="B17" s="116" t="s">
        <v>97</v>
      </c>
      <c r="C17" s="89">
        <v>1</v>
      </c>
      <c r="D17" s="91">
        <v>8.3299999999999999E-2</v>
      </c>
      <c r="E17" s="93">
        <v>8.3299999999999999E-2</v>
      </c>
      <c r="F17" s="93">
        <v>8.3299999999999999E-2</v>
      </c>
      <c r="G17" s="93">
        <v>8.3299999999999999E-2</v>
      </c>
      <c r="H17" s="93">
        <v>8.3299999999999999E-2</v>
      </c>
      <c r="I17" s="92">
        <v>8.3299999999999999E-2</v>
      </c>
      <c r="J17" s="91">
        <v>8.3299999999999999E-2</v>
      </c>
      <c r="K17" s="91">
        <v>8.3299999999999999E-2</v>
      </c>
      <c r="L17" s="93">
        <v>8.3400000000000002E-2</v>
      </c>
      <c r="M17" s="93">
        <v>8.3400000000000002E-2</v>
      </c>
      <c r="N17" s="93">
        <v>8.3400000000000002E-2</v>
      </c>
      <c r="O17" s="92">
        <v>8.3400000000000002E-2</v>
      </c>
    </row>
    <row r="18" spans="1:15" ht="14.4" thickBot="1" x14ac:dyDescent="0.3">
      <c r="A18" s="117"/>
      <c r="B18" s="117"/>
      <c r="C18" s="90">
        <f>'Orçamento Sintético_PT'!J33</f>
        <v>0</v>
      </c>
      <c r="D18" s="88">
        <f>ROUND(D17*$C18,2)</f>
        <v>0</v>
      </c>
      <c r="E18" s="88">
        <f t="shared" ref="E18:O18" si="10">ROUND(E17*$C18,2)</f>
        <v>0</v>
      </c>
      <c r="F18" s="88">
        <f t="shared" si="10"/>
        <v>0</v>
      </c>
      <c r="G18" s="88">
        <f t="shared" si="10"/>
        <v>0</v>
      </c>
      <c r="H18" s="88">
        <f t="shared" si="10"/>
        <v>0</v>
      </c>
      <c r="I18" s="88">
        <f t="shared" si="10"/>
        <v>0</v>
      </c>
      <c r="J18" s="88">
        <f t="shared" si="10"/>
        <v>0</v>
      </c>
      <c r="K18" s="88">
        <f t="shared" si="10"/>
        <v>0</v>
      </c>
      <c r="L18" s="88">
        <f t="shared" si="10"/>
        <v>0</v>
      </c>
      <c r="M18" s="88">
        <f t="shared" si="10"/>
        <v>0</v>
      </c>
      <c r="N18" s="88">
        <f t="shared" si="10"/>
        <v>0</v>
      </c>
      <c r="O18" s="88">
        <f t="shared" si="10"/>
        <v>0</v>
      </c>
    </row>
    <row r="19" spans="1:15" ht="14.4" thickTop="1" x14ac:dyDescent="0.25">
      <c r="A19" s="116" t="s">
        <v>101</v>
      </c>
      <c r="B19" s="116" t="s">
        <v>102</v>
      </c>
      <c r="C19" s="89">
        <v>1</v>
      </c>
      <c r="D19" s="91">
        <v>8.3299999999999999E-2</v>
      </c>
      <c r="E19" s="93">
        <v>8.3299999999999999E-2</v>
      </c>
      <c r="F19" s="93">
        <v>8.3299999999999999E-2</v>
      </c>
      <c r="G19" s="93">
        <v>8.3299999999999999E-2</v>
      </c>
      <c r="H19" s="93">
        <v>8.3299999999999999E-2</v>
      </c>
      <c r="I19" s="92">
        <v>8.3299999999999999E-2</v>
      </c>
      <c r="J19" s="91">
        <v>8.3299999999999999E-2</v>
      </c>
      <c r="K19" s="91">
        <v>8.3299999999999999E-2</v>
      </c>
      <c r="L19" s="93">
        <v>8.3400000000000002E-2</v>
      </c>
      <c r="M19" s="93">
        <v>8.3400000000000002E-2</v>
      </c>
      <c r="N19" s="93">
        <v>8.3400000000000002E-2</v>
      </c>
      <c r="O19" s="92">
        <v>8.3400000000000002E-2</v>
      </c>
    </row>
    <row r="20" spans="1:15" ht="14.4" thickBot="1" x14ac:dyDescent="0.3">
      <c r="A20" s="117"/>
      <c r="B20" s="117"/>
      <c r="C20" s="90">
        <f>'Orçamento Sintético_PT'!J35</f>
        <v>0</v>
      </c>
      <c r="D20" s="88">
        <f>ROUND(D19*$C20,2)</f>
        <v>0</v>
      </c>
      <c r="E20" s="88">
        <f t="shared" ref="E20:O20" si="11">ROUND(E19*$C20,2)</f>
        <v>0</v>
      </c>
      <c r="F20" s="88">
        <f t="shared" si="11"/>
        <v>0</v>
      </c>
      <c r="G20" s="88">
        <f t="shared" si="11"/>
        <v>0</v>
      </c>
      <c r="H20" s="88">
        <f t="shared" si="11"/>
        <v>0</v>
      </c>
      <c r="I20" s="88">
        <f t="shared" si="11"/>
        <v>0</v>
      </c>
      <c r="J20" s="88">
        <f t="shared" si="11"/>
        <v>0</v>
      </c>
      <c r="K20" s="88">
        <f t="shared" si="11"/>
        <v>0</v>
      </c>
      <c r="L20" s="88">
        <f t="shared" si="11"/>
        <v>0</v>
      </c>
      <c r="M20" s="88">
        <f t="shared" si="11"/>
        <v>0</v>
      </c>
      <c r="N20" s="88">
        <f t="shared" si="11"/>
        <v>0</v>
      </c>
      <c r="O20" s="88">
        <f t="shared" si="11"/>
        <v>0</v>
      </c>
    </row>
    <row r="21" spans="1:15" ht="14.4" thickTop="1" x14ac:dyDescent="0.25">
      <c r="A21" s="116" t="s">
        <v>106</v>
      </c>
      <c r="B21" s="116" t="s">
        <v>107</v>
      </c>
      <c r="C21" s="89">
        <v>1</v>
      </c>
      <c r="D21" s="91">
        <v>8.3299999999999999E-2</v>
      </c>
      <c r="E21" s="93">
        <v>8.3299999999999999E-2</v>
      </c>
      <c r="F21" s="93">
        <v>8.3299999999999999E-2</v>
      </c>
      <c r="G21" s="93">
        <v>8.3299999999999999E-2</v>
      </c>
      <c r="H21" s="93">
        <v>8.3299999999999999E-2</v>
      </c>
      <c r="I21" s="92">
        <v>8.3299999999999999E-2</v>
      </c>
      <c r="J21" s="91">
        <v>8.3299999999999999E-2</v>
      </c>
      <c r="K21" s="91">
        <v>8.3299999999999999E-2</v>
      </c>
      <c r="L21" s="93">
        <v>8.3400000000000002E-2</v>
      </c>
      <c r="M21" s="93">
        <v>8.3400000000000002E-2</v>
      </c>
      <c r="N21" s="93">
        <v>8.3400000000000002E-2</v>
      </c>
      <c r="O21" s="92">
        <v>8.3400000000000002E-2</v>
      </c>
    </row>
    <row r="22" spans="1:15" ht="14.4" thickBot="1" x14ac:dyDescent="0.3">
      <c r="A22" s="117"/>
      <c r="B22" s="117"/>
      <c r="C22" s="90">
        <f>'Orçamento Sintético_PT'!J37</f>
        <v>0</v>
      </c>
      <c r="D22" s="88">
        <f>ROUND(D21*$C22,2)</f>
        <v>0</v>
      </c>
      <c r="E22" s="88">
        <f t="shared" ref="E22:O22" si="12">ROUND(E21*$C22,2)</f>
        <v>0</v>
      </c>
      <c r="F22" s="88">
        <f t="shared" si="12"/>
        <v>0</v>
      </c>
      <c r="G22" s="88">
        <f t="shared" si="12"/>
        <v>0</v>
      </c>
      <c r="H22" s="88">
        <f t="shared" si="12"/>
        <v>0</v>
      </c>
      <c r="I22" s="88">
        <f t="shared" si="12"/>
        <v>0</v>
      </c>
      <c r="J22" s="88">
        <f t="shared" si="12"/>
        <v>0</v>
      </c>
      <c r="K22" s="88">
        <f t="shared" si="12"/>
        <v>0</v>
      </c>
      <c r="L22" s="88">
        <f t="shared" si="12"/>
        <v>0</v>
      </c>
      <c r="M22" s="88">
        <f t="shared" si="12"/>
        <v>0</v>
      </c>
      <c r="N22" s="88">
        <f t="shared" si="12"/>
        <v>0</v>
      </c>
      <c r="O22" s="88">
        <f t="shared" si="12"/>
        <v>0</v>
      </c>
    </row>
    <row r="23" spans="1:15" ht="14.4" thickTop="1" x14ac:dyDescent="0.25">
      <c r="A23" s="116" t="s">
        <v>128</v>
      </c>
      <c r="B23" s="116" t="s">
        <v>129</v>
      </c>
      <c r="C23" s="89">
        <v>1</v>
      </c>
      <c r="D23" s="91">
        <v>8.3299999999999999E-2</v>
      </c>
      <c r="E23" s="93">
        <v>8.3299999999999999E-2</v>
      </c>
      <c r="F23" s="93">
        <v>8.3299999999999999E-2</v>
      </c>
      <c r="G23" s="93">
        <v>8.3299999999999999E-2</v>
      </c>
      <c r="H23" s="93">
        <v>8.3299999999999999E-2</v>
      </c>
      <c r="I23" s="92">
        <v>8.3299999999999999E-2</v>
      </c>
      <c r="J23" s="91">
        <v>8.3299999999999999E-2</v>
      </c>
      <c r="K23" s="91">
        <v>8.3299999999999999E-2</v>
      </c>
      <c r="L23" s="93">
        <v>8.3400000000000002E-2</v>
      </c>
      <c r="M23" s="93">
        <v>8.3400000000000002E-2</v>
      </c>
      <c r="N23" s="93">
        <v>8.3400000000000002E-2</v>
      </c>
      <c r="O23" s="92">
        <v>8.3400000000000002E-2</v>
      </c>
    </row>
    <row r="24" spans="1:15" ht="14.4" thickBot="1" x14ac:dyDescent="0.3">
      <c r="A24" s="117"/>
      <c r="B24" s="117"/>
      <c r="C24" s="90">
        <f>'Orçamento Sintético_PT'!J44</f>
        <v>0</v>
      </c>
      <c r="D24" s="88">
        <f>ROUND(D23*$C24,2)</f>
        <v>0</v>
      </c>
      <c r="E24" s="88">
        <f t="shared" ref="E24:O24" si="13">ROUND(E23*$C24,2)</f>
        <v>0</v>
      </c>
      <c r="F24" s="88">
        <f t="shared" si="13"/>
        <v>0</v>
      </c>
      <c r="G24" s="88">
        <f t="shared" si="13"/>
        <v>0</v>
      </c>
      <c r="H24" s="88">
        <f t="shared" si="13"/>
        <v>0</v>
      </c>
      <c r="I24" s="88">
        <f t="shared" si="13"/>
        <v>0</v>
      </c>
      <c r="J24" s="88">
        <f t="shared" si="13"/>
        <v>0</v>
      </c>
      <c r="K24" s="88">
        <f t="shared" si="13"/>
        <v>0</v>
      </c>
      <c r="L24" s="88">
        <f t="shared" si="13"/>
        <v>0</v>
      </c>
      <c r="M24" s="88">
        <f t="shared" si="13"/>
        <v>0</v>
      </c>
      <c r="N24" s="88">
        <f t="shared" si="13"/>
        <v>0</v>
      </c>
      <c r="O24" s="88">
        <f t="shared" si="13"/>
        <v>0</v>
      </c>
    </row>
    <row r="25" spans="1:15" ht="14.4" thickTop="1" x14ac:dyDescent="0.25">
      <c r="A25" s="116" t="s">
        <v>133</v>
      </c>
      <c r="B25" s="116" t="s">
        <v>134</v>
      </c>
      <c r="C25" s="89">
        <v>1</v>
      </c>
      <c r="D25" s="91">
        <v>8.3299999999999999E-2</v>
      </c>
      <c r="E25" s="93">
        <v>8.3299999999999999E-2</v>
      </c>
      <c r="F25" s="93">
        <v>8.3299999999999999E-2</v>
      </c>
      <c r="G25" s="93">
        <v>8.3299999999999999E-2</v>
      </c>
      <c r="H25" s="93">
        <v>8.3299999999999999E-2</v>
      </c>
      <c r="I25" s="92">
        <v>8.3299999999999999E-2</v>
      </c>
      <c r="J25" s="91">
        <v>8.3299999999999999E-2</v>
      </c>
      <c r="K25" s="91">
        <v>8.3299999999999999E-2</v>
      </c>
      <c r="L25" s="93">
        <v>8.3400000000000002E-2</v>
      </c>
      <c r="M25" s="93">
        <v>8.3400000000000002E-2</v>
      </c>
      <c r="N25" s="93">
        <v>8.3400000000000002E-2</v>
      </c>
      <c r="O25" s="92">
        <v>8.3400000000000002E-2</v>
      </c>
    </row>
    <row r="26" spans="1:15" ht="14.4" thickBot="1" x14ac:dyDescent="0.3">
      <c r="A26" s="117"/>
      <c r="B26" s="117"/>
      <c r="C26" s="90">
        <f>'Orçamento Sintético_PT'!J46</f>
        <v>0</v>
      </c>
      <c r="D26" s="88">
        <f>ROUND(D25*$C26,2)</f>
        <v>0</v>
      </c>
      <c r="E26" s="88">
        <f t="shared" ref="E26:O26" si="14">ROUND(E25*$C26,2)</f>
        <v>0</v>
      </c>
      <c r="F26" s="88">
        <f t="shared" si="14"/>
        <v>0</v>
      </c>
      <c r="G26" s="88">
        <f t="shared" si="14"/>
        <v>0</v>
      </c>
      <c r="H26" s="88">
        <f t="shared" si="14"/>
        <v>0</v>
      </c>
      <c r="I26" s="88">
        <f t="shared" si="14"/>
        <v>0</v>
      </c>
      <c r="J26" s="88">
        <f t="shared" si="14"/>
        <v>0</v>
      </c>
      <c r="K26" s="88">
        <f t="shared" si="14"/>
        <v>0</v>
      </c>
      <c r="L26" s="88">
        <f t="shared" si="14"/>
        <v>0</v>
      </c>
      <c r="M26" s="88">
        <f t="shared" si="14"/>
        <v>0</v>
      </c>
      <c r="N26" s="88">
        <f t="shared" si="14"/>
        <v>0</v>
      </c>
      <c r="O26" s="88">
        <f t="shared" si="14"/>
        <v>0</v>
      </c>
    </row>
    <row r="27" spans="1:15" ht="14.4" thickTop="1" x14ac:dyDescent="0.25">
      <c r="A27" s="116" t="s">
        <v>150</v>
      </c>
      <c r="B27" s="116" t="s">
        <v>151</v>
      </c>
      <c r="C27" s="89">
        <v>1</v>
      </c>
      <c r="D27" s="91">
        <v>8.3299999999999999E-2</v>
      </c>
      <c r="E27" s="93">
        <v>8.3299999999999999E-2</v>
      </c>
      <c r="F27" s="93">
        <v>8.3299999999999999E-2</v>
      </c>
      <c r="G27" s="93">
        <v>8.3299999999999999E-2</v>
      </c>
      <c r="H27" s="93">
        <v>8.3299999999999999E-2</v>
      </c>
      <c r="I27" s="92">
        <v>8.3299999999999999E-2</v>
      </c>
      <c r="J27" s="91">
        <v>8.3299999999999999E-2</v>
      </c>
      <c r="K27" s="91">
        <v>8.3299999999999999E-2</v>
      </c>
      <c r="L27" s="93">
        <v>8.3400000000000002E-2</v>
      </c>
      <c r="M27" s="93">
        <v>8.3400000000000002E-2</v>
      </c>
      <c r="N27" s="93">
        <v>8.3400000000000002E-2</v>
      </c>
      <c r="O27" s="92">
        <v>8.3400000000000002E-2</v>
      </c>
    </row>
    <row r="28" spans="1:15" ht="14.4" thickBot="1" x14ac:dyDescent="0.3">
      <c r="A28" s="117"/>
      <c r="B28" s="117"/>
      <c r="C28" s="90">
        <f>'Orçamento Sintético_PT'!J52</f>
        <v>0</v>
      </c>
      <c r="D28" s="88">
        <f>ROUND(D27*$C28,2)</f>
        <v>0</v>
      </c>
      <c r="E28" s="88">
        <f t="shared" ref="E28:O28" si="15">ROUND(E27*$C28,2)</f>
        <v>0</v>
      </c>
      <c r="F28" s="88">
        <f t="shared" si="15"/>
        <v>0</v>
      </c>
      <c r="G28" s="88">
        <f t="shared" si="15"/>
        <v>0</v>
      </c>
      <c r="H28" s="88">
        <f t="shared" si="15"/>
        <v>0</v>
      </c>
      <c r="I28" s="88">
        <f t="shared" si="15"/>
        <v>0</v>
      </c>
      <c r="J28" s="88">
        <f t="shared" si="15"/>
        <v>0</v>
      </c>
      <c r="K28" s="88">
        <f t="shared" si="15"/>
        <v>0</v>
      </c>
      <c r="L28" s="88">
        <f t="shared" si="15"/>
        <v>0</v>
      </c>
      <c r="M28" s="88">
        <f t="shared" si="15"/>
        <v>0</v>
      </c>
      <c r="N28" s="88">
        <f t="shared" si="15"/>
        <v>0</v>
      </c>
      <c r="O28" s="88">
        <f t="shared" si="15"/>
        <v>0</v>
      </c>
    </row>
    <row r="29" spans="1:15" ht="14.4" thickTop="1" x14ac:dyDescent="0.25">
      <c r="A29" s="116" t="s">
        <v>158</v>
      </c>
      <c r="B29" s="116" t="s">
        <v>159</v>
      </c>
      <c r="C29" s="89">
        <v>1</v>
      </c>
      <c r="D29" s="91">
        <v>8.3299999999999999E-2</v>
      </c>
      <c r="E29" s="93">
        <v>8.3299999999999999E-2</v>
      </c>
      <c r="F29" s="93">
        <v>8.3299999999999999E-2</v>
      </c>
      <c r="G29" s="93">
        <v>8.3299999999999999E-2</v>
      </c>
      <c r="H29" s="93">
        <v>8.3299999999999999E-2</v>
      </c>
      <c r="I29" s="92">
        <v>8.3299999999999999E-2</v>
      </c>
      <c r="J29" s="91">
        <v>8.3299999999999999E-2</v>
      </c>
      <c r="K29" s="91">
        <v>8.3299999999999999E-2</v>
      </c>
      <c r="L29" s="93">
        <v>8.3400000000000002E-2</v>
      </c>
      <c r="M29" s="93">
        <v>8.3400000000000002E-2</v>
      </c>
      <c r="N29" s="93">
        <v>8.3400000000000002E-2</v>
      </c>
      <c r="O29" s="92">
        <v>8.3400000000000002E-2</v>
      </c>
    </row>
    <row r="30" spans="1:15" ht="14.4" thickBot="1" x14ac:dyDescent="0.3">
      <c r="A30" s="117"/>
      <c r="B30" s="117"/>
      <c r="C30" s="90">
        <f>'Orçamento Sintético_PT'!J55</f>
        <v>0</v>
      </c>
      <c r="D30" s="88">
        <f>ROUND(D29*$C30,2)</f>
        <v>0</v>
      </c>
      <c r="E30" s="88">
        <f t="shared" ref="E30:O30" si="16">ROUND(E29*$C30,2)</f>
        <v>0</v>
      </c>
      <c r="F30" s="88">
        <f t="shared" si="16"/>
        <v>0</v>
      </c>
      <c r="G30" s="88">
        <f t="shared" si="16"/>
        <v>0</v>
      </c>
      <c r="H30" s="88">
        <f t="shared" si="16"/>
        <v>0</v>
      </c>
      <c r="I30" s="88">
        <f t="shared" si="16"/>
        <v>0</v>
      </c>
      <c r="J30" s="88">
        <f t="shared" si="16"/>
        <v>0</v>
      </c>
      <c r="K30" s="88">
        <f t="shared" si="16"/>
        <v>0</v>
      </c>
      <c r="L30" s="88">
        <f t="shared" si="16"/>
        <v>0</v>
      </c>
      <c r="M30" s="88">
        <f t="shared" si="16"/>
        <v>0</v>
      </c>
      <c r="N30" s="88">
        <f t="shared" si="16"/>
        <v>0</v>
      </c>
      <c r="O30" s="88">
        <f t="shared" si="16"/>
        <v>0</v>
      </c>
    </row>
    <row r="31" spans="1:15" ht="14.4" thickTop="1" x14ac:dyDescent="0.25">
      <c r="A31" s="100" t="s">
        <v>224</v>
      </c>
      <c r="B31" s="100"/>
      <c r="C31" s="42"/>
      <c r="D31" s="94" t="e">
        <f>ROUND((D6+D8+D10+D12+D14+D16+D18+D20+D22+D24+D26+D28+D30)/'Orçamento Sintético_PT'!$I$64,4)</f>
        <v>#DIV/0!</v>
      </c>
      <c r="E31" s="94" t="e">
        <f>ROUND((E6+E8+E10+E12+E14+E16+E18+E20+E22+E24+E26+E28+E30)/'Orçamento Sintético_PT'!$I$64,4)</f>
        <v>#DIV/0!</v>
      </c>
      <c r="F31" s="94" t="e">
        <f>ROUND((F6+F8+F10+F12+F14+F16+F18+F20+F22+F24+F26+F28+F30)/'Orçamento Sintético_PT'!$I$64,4)</f>
        <v>#DIV/0!</v>
      </c>
      <c r="G31" s="94" t="e">
        <f>ROUND((G6+G8+G10+G12+G14+G16+G18+G20+G22+G24+G26+G28+G30)/'Orçamento Sintético_PT'!$I$64,4)</f>
        <v>#DIV/0!</v>
      </c>
      <c r="H31" s="94" t="e">
        <f>ROUND((H6+H8+H10+H12+H14+H16+H18+H20+H22+H24+H26+H28+H30)/'Orçamento Sintético_PT'!$I$64,4)</f>
        <v>#DIV/0!</v>
      </c>
      <c r="I31" s="94" t="e">
        <f>ROUND((I6+I8+I10+I12+I14+I16+I18+I20+I22+I24+I26+I28+I30)/'Orçamento Sintético_PT'!$I$64,4)</f>
        <v>#DIV/0!</v>
      </c>
      <c r="J31" s="94" t="e">
        <f>ROUND((J6+J8+J10+J12+J14+J16+J18+J20+J22+J24+J26+J28+J30)/'Orçamento Sintético_PT'!$I$64,4)</f>
        <v>#DIV/0!</v>
      </c>
      <c r="K31" s="94" t="e">
        <f>ROUND((K6+K8+K10+K12+K14+K16+K18+K20+K22+K24+K26+K28+K30)/'Orçamento Sintético_PT'!$I$64,4)</f>
        <v>#DIV/0!</v>
      </c>
      <c r="L31" s="94" t="e">
        <f>ROUND((L6+L8+L10+L12+L14+L16+L18+L20+L22+L24+L26+L28+L30)/'Orçamento Sintético_PT'!$I$64,4)</f>
        <v>#DIV/0!</v>
      </c>
      <c r="M31" s="94" t="e">
        <f>ROUND((M6+M8+M10+M12+M14+M16+M18+M20+M22+M24+M26+M28+M30)/'Orçamento Sintético_PT'!$I$64,4)</f>
        <v>#DIV/0!</v>
      </c>
      <c r="N31" s="94" t="e">
        <f>ROUND((N6+N8+N10+N12+N14+N16+N18+N20+N22+N24+N26+N28+N30)/'Orçamento Sintético_PT'!$I$64,4)</f>
        <v>#DIV/0!</v>
      </c>
      <c r="O31" s="94" t="e">
        <f>ROUND((O6+O8+O10+O12+O14+O16+O18+O20+O22+O24+O26+O28+O30)/'Orçamento Sintético_PT'!$I$64,4)</f>
        <v>#DIV/0!</v>
      </c>
    </row>
    <row r="32" spans="1:15" x14ac:dyDescent="0.25">
      <c r="A32" s="100" t="s">
        <v>223</v>
      </c>
      <c r="B32" s="100"/>
      <c r="C32" s="42"/>
      <c r="D32" s="79" t="e">
        <f>ROUND(D31*'Orçamento Sintético_PT'!$I$64,2)</f>
        <v>#DIV/0!</v>
      </c>
      <c r="E32" s="79" t="e">
        <f>ROUND(E31*'Orçamento Sintético_PT'!$I$64,2)</f>
        <v>#DIV/0!</v>
      </c>
      <c r="F32" s="79" t="e">
        <f>ROUND(F31*'Orçamento Sintético_PT'!$I$64,2)</f>
        <v>#DIV/0!</v>
      </c>
      <c r="G32" s="79" t="e">
        <f>ROUND(G31*'Orçamento Sintético_PT'!$I$64,2)</f>
        <v>#DIV/0!</v>
      </c>
      <c r="H32" s="79" t="e">
        <f>ROUND(H31*'Orçamento Sintético_PT'!$I$64,2)</f>
        <v>#DIV/0!</v>
      </c>
      <c r="I32" s="79" t="e">
        <f>ROUND(I31*'Orçamento Sintético_PT'!$I$64,2)</f>
        <v>#DIV/0!</v>
      </c>
      <c r="J32" s="79" t="e">
        <f>ROUND(J31*'Orçamento Sintético_PT'!$I$64,2)</f>
        <v>#DIV/0!</v>
      </c>
      <c r="K32" s="79" t="e">
        <f>ROUND(K31*'Orçamento Sintético_PT'!$I$64,2)</f>
        <v>#DIV/0!</v>
      </c>
      <c r="L32" s="79" t="e">
        <f>ROUND(L31*'Orçamento Sintético_PT'!$I$64,2)</f>
        <v>#DIV/0!</v>
      </c>
      <c r="M32" s="79" t="e">
        <f>ROUND(M31*'Orçamento Sintético_PT'!$I$64,2)</f>
        <v>#DIV/0!</v>
      </c>
      <c r="N32" s="79" t="e">
        <f>ROUND(N31*'Orçamento Sintético_PT'!$I$64,2)</f>
        <v>#DIV/0!</v>
      </c>
      <c r="O32" s="79" t="e">
        <f>ROUND(O31*'Orçamento Sintético_PT'!$I$64,2)</f>
        <v>#DIV/0!</v>
      </c>
    </row>
    <row r="33" spans="1:15" x14ac:dyDescent="0.25">
      <c r="A33" s="100" t="s">
        <v>222</v>
      </c>
      <c r="B33" s="100"/>
      <c r="C33" s="42"/>
      <c r="D33" s="95" t="e">
        <f>D31</f>
        <v>#DIV/0!</v>
      </c>
      <c r="E33" s="95" t="e">
        <f>E31+D33</f>
        <v>#DIV/0!</v>
      </c>
      <c r="F33" s="95" t="e">
        <f t="shared" ref="F33:K33" si="17">F31+E33</f>
        <v>#DIV/0!</v>
      </c>
      <c r="G33" s="95" t="e">
        <f t="shared" si="17"/>
        <v>#DIV/0!</v>
      </c>
      <c r="H33" s="95" t="e">
        <f t="shared" si="17"/>
        <v>#DIV/0!</v>
      </c>
      <c r="I33" s="95" t="e">
        <f t="shared" si="17"/>
        <v>#DIV/0!</v>
      </c>
      <c r="J33" s="95" t="e">
        <f t="shared" si="17"/>
        <v>#DIV/0!</v>
      </c>
      <c r="K33" s="95" t="e">
        <f t="shared" si="17"/>
        <v>#DIV/0!</v>
      </c>
      <c r="L33" s="95" t="e">
        <f t="shared" ref="L33:O33" si="18">L31+K33</f>
        <v>#DIV/0!</v>
      </c>
      <c r="M33" s="95" t="e">
        <f t="shared" si="18"/>
        <v>#DIV/0!</v>
      </c>
      <c r="N33" s="95" t="e">
        <f t="shared" si="18"/>
        <v>#DIV/0!</v>
      </c>
      <c r="O33" s="95" t="e">
        <f t="shared" si="18"/>
        <v>#DIV/0!</v>
      </c>
    </row>
    <row r="34" spans="1:15" x14ac:dyDescent="0.25">
      <c r="A34" s="100" t="s">
        <v>221</v>
      </c>
      <c r="B34" s="100"/>
      <c r="C34" s="42"/>
      <c r="D34" s="79" t="e">
        <f>TRUNC(D33*'Orçamento Sintético_PT'!$I$64,2)</f>
        <v>#DIV/0!</v>
      </c>
      <c r="E34" s="79" t="e">
        <f>TRUNC(E33*'Orçamento Sintético_PT'!$I$64,2)</f>
        <v>#DIV/0!</v>
      </c>
      <c r="F34" s="79" t="e">
        <f>TRUNC(F33*'Orçamento Sintético_PT'!$I$64,2)</f>
        <v>#DIV/0!</v>
      </c>
      <c r="G34" s="79" t="e">
        <f>TRUNC(G33*'Orçamento Sintético_PT'!$I$64,2)</f>
        <v>#DIV/0!</v>
      </c>
      <c r="H34" s="79" t="e">
        <f>TRUNC(H33*'Orçamento Sintético_PT'!$I$64,2)</f>
        <v>#DIV/0!</v>
      </c>
      <c r="I34" s="79" t="e">
        <f>TRUNC(I33*'Orçamento Sintético_PT'!$I$64,2)</f>
        <v>#DIV/0!</v>
      </c>
      <c r="J34" s="79" t="e">
        <f>TRUNC(J33*'Orçamento Sintético_PT'!$I$64,2)</f>
        <v>#DIV/0!</v>
      </c>
      <c r="K34" s="79" t="e">
        <f>TRUNC(K33*'Orçamento Sintético_PT'!$I$64,2)</f>
        <v>#DIV/0!</v>
      </c>
      <c r="L34" s="79" t="e">
        <f>TRUNC(L33*'Orçamento Sintético_PT'!$I$64,2)</f>
        <v>#DIV/0!</v>
      </c>
      <c r="M34" s="79" t="e">
        <f>TRUNC(M33*'Orçamento Sintético_PT'!$I$64,2)</f>
        <v>#DIV/0!</v>
      </c>
      <c r="N34" s="79" t="e">
        <f>TRUNC(N33*'Orçamento Sintético_PT'!$I$64,2)</f>
        <v>#DIV/0!</v>
      </c>
      <c r="O34" s="79" t="e">
        <f>TRUNC(O33*'Orçamento Sintético_PT'!$I$64,2)</f>
        <v>#DIV/0!</v>
      </c>
    </row>
    <row r="35" spans="1:15" x14ac:dyDescent="0.25">
      <c r="A35" s="45"/>
      <c r="B35" s="45"/>
      <c r="C35" s="45"/>
      <c r="D35" s="45"/>
      <c r="E35" s="45"/>
      <c r="F35" s="45"/>
      <c r="G35" s="45"/>
    </row>
    <row r="36" spans="1:15" ht="60" customHeight="1" x14ac:dyDescent="0.25">
      <c r="A36" s="62"/>
      <c r="B36" s="62"/>
      <c r="C36" s="62"/>
      <c r="D36" s="62"/>
      <c r="E36" s="62"/>
      <c r="F36" s="62"/>
      <c r="G36" s="62"/>
    </row>
    <row r="37" spans="1:15" ht="70.05" customHeight="1" x14ac:dyDescent="0.25">
      <c r="A37" s="110"/>
      <c r="B37" s="110"/>
      <c r="C37" s="110"/>
    </row>
  </sheetData>
  <mergeCells count="40">
    <mergeCell ref="A3:C3"/>
    <mergeCell ref="A37:C37"/>
    <mergeCell ref="J1:K1"/>
    <mergeCell ref="L1:M1"/>
    <mergeCell ref="J2:K2"/>
    <mergeCell ref="L2:M2"/>
    <mergeCell ref="A31:B31"/>
    <mergeCell ref="A32:B32"/>
    <mergeCell ref="A33:B33"/>
    <mergeCell ref="A34:B34"/>
    <mergeCell ref="D1:E1"/>
    <mergeCell ref="F1:G1"/>
    <mergeCell ref="D2:E2"/>
    <mergeCell ref="F2:G2"/>
    <mergeCell ref="A5:A6"/>
    <mergeCell ref="B5:B6"/>
    <mergeCell ref="B21:B22"/>
    <mergeCell ref="B23:B24"/>
    <mergeCell ref="B25:B26"/>
    <mergeCell ref="B7:B8"/>
    <mergeCell ref="B9:B10"/>
    <mergeCell ref="B11:B12"/>
    <mergeCell ref="B13:B14"/>
    <mergeCell ref="B15:B16"/>
    <mergeCell ref="B27:B28"/>
    <mergeCell ref="B29:B30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B17:B18"/>
    <mergeCell ref="B19:B20"/>
  </mergeCells>
  <pageMargins left="0.51181102362204722" right="0.51181102362204722" top="0.39370078740157483" bottom="0.98425196850393704" header="0.51181102362204722" footer="0.51181102362204722"/>
  <pageSetup paperSize="8" orientation="landscape" r:id="rId1"/>
  <headerFooter>
    <oddHeader>&amp;L &amp;C &amp;R</oddHeader>
    <oddFooter>&amp;L &amp;CCODEVASF 5ª SR
CNPJ: 00.399.857/0015-21
Rua Dois de Dezembro, 16 , Centro, Maceió/AL &amp;R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"/>
  <sheetViews>
    <sheetView showOutlineSymbols="0" showWhiteSpace="0" view="pageBreakPreview" zoomScaleNormal="100" zoomScaleSheetLayoutView="100" workbookViewId="0">
      <selection activeCell="H7" sqref="H7"/>
    </sheetView>
  </sheetViews>
  <sheetFormatPr defaultRowHeight="13.8" x14ac:dyDescent="0.25"/>
  <cols>
    <col min="1" max="1" width="4.59765625" bestFit="1" customWidth="1"/>
    <col min="2" max="2" width="10" bestFit="1" customWidth="1"/>
    <col min="3" max="3" width="7.796875" bestFit="1" customWidth="1"/>
    <col min="4" max="4" width="60" bestFit="1" customWidth="1"/>
    <col min="5" max="5" width="10.5" customWidth="1"/>
    <col min="6" max="7" width="11.19921875" customWidth="1"/>
    <col min="8" max="9" width="9.5" customWidth="1"/>
    <col min="10" max="10" width="11.69921875" customWidth="1"/>
    <col min="11" max="11" width="8.69921875" bestFit="1" customWidth="1"/>
    <col min="12" max="12" width="0" hidden="1" customWidth="1"/>
    <col min="13" max="13" width="8.796875" hidden="1" customWidth="1"/>
    <col min="16" max="18" width="12.296875" bestFit="1" customWidth="1"/>
    <col min="20" max="20" width="11.296875" bestFit="1" customWidth="1"/>
  </cols>
  <sheetData>
    <row r="1" spans="1:18" x14ac:dyDescent="0.25">
      <c r="A1" s="63"/>
      <c r="B1" s="63"/>
      <c r="C1" s="63"/>
      <c r="D1" s="1" t="s">
        <v>211</v>
      </c>
      <c r="E1" s="64"/>
      <c r="F1" s="101" t="s">
        <v>0</v>
      </c>
      <c r="G1" s="101"/>
      <c r="H1" s="101"/>
      <c r="I1" s="101"/>
      <c r="J1" s="101" t="s">
        <v>1</v>
      </c>
      <c r="K1" s="101"/>
      <c r="M1" s="101"/>
      <c r="N1" s="101"/>
    </row>
    <row r="2" spans="1:18" ht="39.75" customHeight="1" x14ac:dyDescent="0.25">
      <c r="A2" s="42"/>
      <c r="B2" s="42"/>
      <c r="C2" s="42"/>
      <c r="D2" s="100" t="s">
        <v>217</v>
      </c>
      <c r="E2" s="62" t="s">
        <v>192</v>
      </c>
      <c r="F2" s="100" t="s">
        <v>2</v>
      </c>
      <c r="G2" s="100"/>
      <c r="H2" s="100" t="s">
        <v>188</v>
      </c>
      <c r="I2" s="100"/>
      <c r="J2" s="100" t="s">
        <v>3</v>
      </c>
      <c r="K2" s="100"/>
      <c r="M2" s="100"/>
      <c r="N2" s="100"/>
    </row>
    <row r="3" spans="1:18" ht="39.75" customHeight="1" x14ac:dyDescent="0.25">
      <c r="A3" s="42"/>
      <c r="B3" s="42"/>
      <c r="C3" s="42"/>
      <c r="D3" s="100"/>
      <c r="E3" s="62">
        <f>'Resumo do Orçamento'!D5</f>
        <v>100</v>
      </c>
      <c r="F3" s="100"/>
      <c r="G3" s="100"/>
      <c r="H3" s="119" t="s">
        <v>189</v>
      </c>
      <c r="I3" s="119"/>
      <c r="J3" s="42"/>
      <c r="K3" s="42"/>
      <c r="M3" s="100"/>
      <c r="N3" s="100"/>
    </row>
    <row r="4" spans="1:18" ht="24.75" customHeight="1" x14ac:dyDescent="0.25">
      <c r="A4" s="115" t="s">
        <v>4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8" ht="30" customHeight="1" x14ac:dyDescent="0.25">
      <c r="A5" s="61" t="s">
        <v>5</v>
      </c>
      <c r="B5" s="59" t="s">
        <v>6</v>
      </c>
      <c r="C5" s="61" t="s">
        <v>7</v>
      </c>
      <c r="D5" s="61" t="s">
        <v>8</v>
      </c>
      <c r="E5" s="60" t="s">
        <v>9</v>
      </c>
      <c r="F5" s="59" t="s">
        <v>190</v>
      </c>
      <c r="G5" s="59" t="s">
        <v>191</v>
      </c>
      <c r="H5" s="59" t="s">
        <v>10</v>
      </c>
      <c r="I5" s="59" t="s">
        <v>11</v>
      </c>
      <c r="J5" s="59" t="s">
        <v>12</v>
      </c>
      <c r="K5" s="59" t="s">
        <v>13</v>
      </c>
    </row>
    <row r="6" spans="1:18" ht="24" customHeight="1" x14ac:dyDescent="0.25">
      <c r="A6" s="58" t="s">
        <v>14</v>
      </c>
      <c r="B6" s="58" t="s">
        <v>15</v>
      </c>
      <c r="C6" s="58"/>
      <c r="D6" s="58" t="s">
        <v>16</v>
      </c>
      <c r="E6" s="57"/>
      <c r="F6" s="56"/>
      <c r="G6" s="56"/>
      <c r="H6" s="56" t="s">
        <v>17</v>
      </c>
      <c r="I6" s="55"/>
      <c r="J6" s="55">
        <f>SUBTOTAL(9,J7:J10)</f>
        <v>0</v>
      </c>
      <c r="K6" s="54" t="e">
        <f t="shared" ref="K6:K37" si="0">J6 / $I$64</f>
        <v>#DIV/0!</v>
      </c>
    </row>
    <row r="7" spans="1:18" ht="26.1" customHeight="1" x14ac:dyDescent="0.25">
      <c r="A7" s="48" t="s">
        <v>18</v>
      </c>
      <c r="B7" s="48" t="s">
        <v>210</v>
      </c>
      <c r="C7" s="48" t="s">
        <v>20</v>
      </c>
      <c r="D7" s="48" t="s">
        <v>209</v>
      </c>
      <c r="E7" s="47" t="s">
        <v>22</v>
      </c>
      <c r="F7" s="46">
        <v>1</v>
      </c>
      <c r="G7" s="46">
        <v>100</v>
      </c>
      <c r="H7" s="25"/>
      <c r="I7" s="25">
        <f>(TRUNC(H7 * 26.34%,2) + H7)</f>
        <v>0</v>
      </c>
      <c r="J7" s="25">
        <f>TRUNC(G7 * I7,2)</f>
        <v>0</v>
      </c>
      <c r="K7" s="26" t="e">
        <f t="shared" si="0"/>
        <v>#DIV/0!</v>
      </c>
      <c r="L7">
        <f>TRUNC(G7 * H7,2)</f>
        <v>0</v>
      </c>
      <c r="M7">
        <f t="shared" ref="M7:M38" si="1">TRUNC(F7 * I7,2)</f>
        <v>0</v>
      </c>
      <c r="O7" s="39"/>
      <c r="Q7" s="38"/>
      <c r="R7" s="77"/>
    </row>
    <row r="8" spans="1:18" ht="52.05" customHeight="1" x14ac:dyDescent="0.25">
      <c r="A8" s="48" t="s">
        <v>23</v>
      </c>
      <c r="B8" s="48" t="s">
        <v>24</v>
      </c>
      <c r="C8" s="48" t="s">
        <v>20</v>
      </c>
      <c r="D8" s="48" t="s">
        <v>25</v>
      </c>
      <c r="E8" s="47" t="s">
        <v>22</v>
      </c>
      <c r="F8" s="46">
        <v>1</v>
      </c>
      <c r="G8" s="46">
        <v>100</v>
      </c>
      <c r="H8" s="25"/>
      <c r="I8" s="25">
        <f>(TRUNC(H8 * 26.34%,2) + H8)</f>
        <v>0</v>
      </c>
      <c r="J8" s="25">
        <f>TRUNC(G8 * I8,2)</f>
        <v>0</v>
      </c>
      <c r="K8" s="26" t="e">
        <f t="shared" si="0"/>
        <v>#DIV/0!</v>
      </c>
      <c r="L8">
        <f>TRUNC(G8 * H8,2)</f>
        <v>0</v>
      </c>
      <c r="M8">
        <f t="shared" si="1"/>
        <v>0</v>
      </c>
      <c r="O8" s="39"/>
      <c r="Q8" s="38"/>
      <c r="R8" s="77"/>
    </row>
    <row r="9" spans="1:18" ht="39" customHeight="1" x14ac:dyDescent="0.25">
      <c r="A9" s="48" t="s">
        <v>26</v>
      </c>
      <c r="B9" s="48" t="s">
        <v>27</v>
      </c>
      <c r="C9" s="48" t="s">
        <v>28</v>
      </c>
      <c r="D9" s="48" t="s">
        <v>29</v>
      </c>
      <c r="E9" s="47" t="s">
        <v>30</v>
      </c>
      <c r="F9" s="46">
        <v>0.72</v>
      </c>
      <c r="G9" s="46">
        <v>72</v>
      </c>
      <c r="H9" s="25"/>
      <c r="I9" s="25">
        <f>(TRUNC(H9 * 26.34%,2) + H9)</f>
        <v>0</v>
      </c>
      <c r="J9" s="25">
        <f>TRUNC(G9 * I9,2)</f>
        <v>0</v>
      </c>
      <c r="K9" s="26" t="e">
        <f t="shared" si="0"/>
        <v>#DIV/0!</v>
      </c>
      <c r="L9">
        <f>TRUNC(G9 * H9,2)</f>
        <v>0</v>
      </c>
      <c r="M9">
        <f t="shared" si="1"/>
        <v>0</v>
      </c>
      <c r="O9" s="39"/>
      <c r="Q9" s="38"/>
      <c r="R9" s="77"/>
    </row>
    <row r="10" spans="1:18" ht="26.1" customHeight="1" x14ac:dyDescent="0.25">
      <c r="A10" s="48" t="s">
        <v>31</v>
      </c>
      <c r="B10" s="48" t="s">
        <v>32</v>
      </c>
      <c r="C10" s="48" t="s">
        <v>20</v>
      </c>
      <c r="D10" s="48" t="s">
        <v>33</v>
      </c>
      <c r="E10" s="47" t="s">
        <v>22</v>
      </c>
      <c r="F10" s="46">
        <v>1</v>
      </c>
      <c r="G10" s="46">
        <v>100</v>
      </c>
      <c r="H10" s="25"/>
      <c r="I10" s="25">
        <f>(TRUNC(H10 * 26.34%,2) + H10)</f>
        <v>0</v>
      </c>
      <c r="J10" s="25">
        <f>TRUNC(G10 * I10,2)</f>
        <v>0</v>
      </c>
      <c r="K10" s="26" t="e">
        <f t="shared" si="0"/>
        <v>#DIV/0!</v>
      </c>
      <c r="L10">
        <f>TRUNC(G10 * H10,2)</f>
        <v>0</v>
      </c>
      <c r="M10">
        <f t="shared" si="1"/>
        <v>0</v>
      </c>
      <c r="O10" s="39"/>
      <c r="Q10" s="38"/>
      <c r="R10" s="77"/>
    </row>
    <row r="11" spans="1:18" ht="24" customHeight="1" x14ac:dyDescent="0.25">
      <c r="A11" s="58" t="s">
        <v>34</v>
      </c>
      <c r="B11" s="58" t="s">
        <v>15</v>
      </c>
      <c r="C11" s="58"/>
      <c r="D11" s="58" t="s">
        <v>35</v>
      </c>
      <c r="E11" s="57"/>
      <c r="F11" s="56"/>
      <c r="G11" s="56"/>
      <c r="H11" s="56"/>
      <c r="I11" s="55"/>
      <c r="J11" s="55">
        <f>SUBTOTAL(9,J12:J14)</f>
        <v>0</v>
      </c>
      <c r="K11" s="54" t="e">
        <f t="shared" si="0"/>
        <v>#DIV/0!</v>
      </c>
      <c r="M11">
        <f t="shared" si="1"/>
        <v>0</v>
      </c>
      <c r="O11" s="39"/>
      <c r="Q11" s="38"/>
      <c r="R11" s="77"/>
    </row>
    <row r="12" spans="1:18" ht="24" customHeight="1" x14ac:dyDescent="0.25">
      <c r="A12" s="48" t="s">
        <v>36</v>
      </c>
      <c r="B12" s="48" t="s">
        <v>37</v>
      </c>
      <c r="C12" s="48" t="s">
        <v>20</v>
      </c>
      <c r="D12" s="48" t="s">
        <v>38</v>
      </c>
      <c r="E12" s="47" t="s">
        <v>39</v>
      </c>
      <c r="F12" s="46">
        <v>150</v>
      </c>
      <c r="G12" s="46">
        <v>15000</v>
      </c>
      <c r="H12" s="25"/>
      <c r="I12" s="25">
        <f>(TRUNC(H12 * 26.34%,2) + H12)</f>
        <v>0</v>
      </c>
      <c r="J12" s="25">
        <f>TRUNC(G12 * I12,2)</f>
        <v>0</v>
      </c>
      <c r="K12" s="26" t="e">
        <f t="shared" si="0"/>
        <v>#DIV/0!</v>
      </c>
      <c r="L12">
        <f>TRUNC(G12 * H12,2)</f>
        <v>0</v>
      </c>
      <c r="M12">
        <f t="shared" si="1"/>
        <v>0</v>
      </c>
      <c r="O12" s="39"/>
      <c r="Q12" s="38"/>
      <c r="R12" s="38"/>
    </row>
    <row r="13" spans="1:18" ht="24" customHeight="1" x14ac:dyDescent="0.25">
      <c r="A13" s="48" t="s">
        <v>40</v>
      </c>
      <c r="B13" s="48" t="s">
        <v>41</v>
      </c>
      <c r="C13" s="48" t="s">
        <v>20</v>
      </c>
      <c r="D13" s="48" t="s">
        <v>42</v>
      </c>
      <c r="E13" s="47" t="s">
        <v>39</v>
      </c>
      <c r="F13" s="46">
        <v>150</v>
      </c>
      <c r="G13" s="46">
        <v>15000</v>
      </c>
      <c r="H13" s="25"/>
      <c r="I13" s="25">
        <f>(TRUNC(H13 * 26.34%,2) + H13)</f>
        <v>0</v>
      </c>
      <c r="J13" s="25">
        <f>TRUNC(G13 * I13,2)</f>
        <v>0</v>
      </c>
      <c r="K13" s="26" t="e">
        <f t="shared" si="0"/>
        <v>#DIV/0!</v>
      </c>
      <c r="L13">
        <f>TRUNC(G13 * H13,2)</f>
        <v>0</v>
      </c>
      <c r="M13">
        <f t="shared" si="1"/>
        <v>0</v>
      </c>
      <c r="O13" s="39"/>
      <c r="Q13" s="38"/>
      <c r="R13" s="38"/>
    </row>
    <row r="14" spans="1:18" ht="24" customHeight="1" x14ac:dyDescent="0.25">
      <c r="A14" s="48" t="s">
        <v>43</v>
      </c>
      <c r="B14" s="48" t="s">
        <v>44</v>
      </c>
      <c r="C14" s="48" t="s">
        <v>20</v>
      </c>
      <c r="D14" s="48" t="s">
        <v>45</v>
      </c>
      <c r="E14" s="47" t="s">
        <v>39</v>
      </c>
      <c r="F14" s="46">
        <v>150</v>
      </c>
      <c r="G14" s="46">
        <v>15000</v>
      </c>
      <c r="H14" s="25"/>
      <c r="I14" s="25">
        <f>(TRUNC(H14 * 26.34%,2) + H14)</f>
        <v>0</v>
      </c>
      <c r="J14" s="25">
        <f>TRUNC(G14 * I14,2)</f>
        <v>0</v>
      </c>
      <c r="K14" s="26" t="e">
        <f t="shared" si="0"/>
        <v>#DIV/0!</v>
      </c>
      <c r="L14">
        <f>TRUNC(G14 * H14,2)</f>
        <v>0</v>
      </c>
      <c r="M14">
        <f t="shared" si="1"/>
        <v>0</v>
      </c>
      <c r="O14" s="39"/>
      <c r="Q14" s="38"/>
      <c r="R14" s="38"/>
    </row>
    <row r="15" spans="1:18" ht="24" customHeight="1" x14ac:dyDescent="0.25">
      <c r="A15" s="58" t="s">
        <v>46</v>
      </c>
      <c r="B15" s="58" t="s">
        <v>15</v>
      </c>
      <c r="C15" s="58"/>
      <c r="D15" s="58" t="s">
        <v>47</v>
      </c>
      <c r="E15" s="57"/>
      <c r="F15" s="56"/>
      <c r="G15" s="56"/>
      <c r="H15" s="56"/>
      <c r="I15" s="55"/>
      <c r="J15" s="55">
        <f>SUBTOTAL(9,J16:J21)</f>
        <v>0</v>
      </c>
      <c r="K15" s="54" t="e">
        <f t="shared" si="0"/>
        <v>#DIV/0!</v>
      </c>
      <c r="M15">
        <f t="shared" si="1"/>
        <v>0</v>
      </c>
      <c r="O15" s="39"/>
      <c r="Q15" s="38"/>
      <c r="R15" s="38"/>
    </row>
    <row r="16" spans="1:18" ht="39" customHeight="1" x14ac:dyDescent="0.25">
      <c r="A16" s="48" t="s">
        <v>48</v>
      </c>
      <c r="B16" s="48" t="s">
        <v>208</v>
      </c>
      <c r="C16" s="48" t="s">
        <v>20</v>
      </c>
      <c r="D16" s="48" t="s">
        <v>207</v>
      </c>
      <c r="E16" s="47" t="s">
        <v>51</v>
      </c>
      <c r="F16" s="46">
        <v>150</v>
      </c>
      <c r="G16" s="46">
        <v>15000</v>
      </c>
      <c r="H16" s="25"/>
      <c r="I16" s="25">
        <f>(TRUNC(H16 * 26.34%,2) + H16)</f>
        <v>0</v>
      </c>
      <c r="J16" s="25">
        <f t="shared" ref="J16:J21" si="2">TRUNC(G16 * I16,2)</f>
        <v>0</v>
      </c>
      <c r="K16" s="26" t="e">
        <f t="shared" si="0"/>
        <v>#DIV/0!</v>
      </c>
      <c r="L16">
        <f t="shared" ref="L16:L21" si="3">TRUNC(G16 * H16,2)</f>
        <v>0</v>
      </c>
      <c r="M16">
        <f t="shared" si="1"/>
        <v>0</v>
      </c>
      <c r="O16" s="39"/>
      <c r="Q16" s="38"/>
      <c r="R16" s="38"/>
    </row>
    <row r="17" spans="1:20" ht="24" customHeight="1" x14ac:dyDescent="0.25">
      <c r="A17" s="53" t="s">
        <v>52</v>
      </c>
      <c r="B17" s="53" t="s">
        <v>206</v>
      </c>
      <c r="C17" s="53" t="s">
        <v>67</v>
      </c>
      <c r="D17" s="53" t="s">
        <v>205</v>
      </c>
      <c r="E17" s="52" t="s">
        <v>58</v>
      </c>
      <c r="F17" s="51">
        <v>6.96</v>
      </c>
      <c r="G17" s="51">
        <v>696</v>
      </c>
      <c r="H17" s="50"/>
      <c r="I17" s="50">
        <f>(TRUNC(H17 * 15.28%,2) + H17)</f>
        <v>0</v>
      </c>
      <c r="J17" s="50">
        <f t="shared" si="2"/>
        <v>0</v>
      </c>
      <c r="K17" s="49" t="e">
        <f t="shared" si="0"/>
        <v>#DIV/0!</v>
      </c>
      <c r="L17">
        <f t="shared" si="3"/>
        <v>0</v>
      </c>
      <c r="M17">
        <f t="shared" si="1"/>
        <v>0</v>
      </c>
      <c r="O17" s="39"/>
      <c r="Q17" s="38"/>
      <c r="R17" s="38"/>
    </row>
    <row r="18" spans="1:20" ht="26.1" customHeight="1" x14ac:dyDescent="0.25">
      <c r="A18" s="53" t="s">
        <v>55</v>
      </c>
      <c r="B18" s="53" t="s">
        <v>204</v>
      </c>
      <c r="C18" s="53" t="s">
        <v>67</v>
      </c>
      <c r="D18" s="53" t="s">
        <v>203</v>
      </c>
      <c r="E18" s="52" t="s">
        <v>51</v>
      </c>
      <c r="F18" s="51">
        <v>16</v>
      </c>
      <c r="G18" s="51">
        <v>1600</v>
      </c>
      <c r="H18" s="50"/>
      <c r="I18" s="50">
        <f>(TRUNC(H18 * 15.28%,2) + H18)</f>
        <v>0</v>
      </c>
      <c r="J18" s="50">
        <f t="shared" si="2"/>
        <v>0</v>
      </c>
      <c r="K18" s="49" t="e">
        <f t="shared" si="0"/>
        <v>#DIV/0!</v>
      </c>
      <c r="L18">
        <f t="shared" si="3"/>
        <v>0</v>
      </c>
      <c r="M18">
        <f t="shared" si="1"/>
        <v>0</v>
      </c>
      <c r="O18" s="39"/>
      <c r="Q18" s="38"/>
      <c r="R18" s="38"/>
    </row>
    <row r="19" spans="1:20" ht="24" customHeight="1" x14ac:dyDescent="0.25">
      <c r="A19" s="53" t="s">
        <v>59</v>
      </c>
      <c r="B19" s="53" t="s">
        <v>202</v>
      </c>
      <c r="C19" s="53" t="s">
        <v>67</v>
      </c>
      <c r="D19" s="53" t="s">
        <v>201</v>
      </c>
      <c r="E19" s="52" t="s">
        <v>22</v>
      </c>
      <c r="F19" s="51">
        <v>10</v>
      </c>
      <c r="G19" s="51">
        <v>1000</v>
      </c>
      <c r="H19" s="50"/>
      <c r="I19" s="50">
        <f>(TRUNC(H19 * 15.28%,2) + H19)</f>
        <v>0</v>
      </c>
      <c r="J19" s="50">
        <f t="shared" si="2"/>
        <v>0</v>
      </c>
      <c r="K19" s="49" t="e">
        <f t="shared" si="0"/>
        <v>#DIV/0!</v>
      </c>
      <c r="L19">
        <f t="shared" si="3"/>
        <v>0</v>
      </c>
      <c r="M19">
        <f t="shared" si="1"/>
        <v>0</v>
      </c>
      <c r="O19" s="39"/>
      <c r="Q19" s="38"/>
      <c r="R19" s="38"/>
    </row>
    <row r="20" spans="1:20" ht="26.1" customHeight="1" x14ac:dyDescent="0.25">
      <c r="A20" s="53" t="s">
        <v>200</v>
      </c>
      <c r="B20" s="53" t="s">
        <v>199</v>
      </c>
      <c r="C20" s="53" t="s">
        <v>28</v>
      </c>
      <c r="D20" s="53" t="s">
        <v>198</v>
      </c>
      <c r="E20" s="52" t="s">
        <v>62</v>
      </c>
      <c r="F20" s="51">
        <v>134</v>
      </c>
      <c r="G20" s="51">
        <v>13400</v>
      </c>
      <c r="H20" s="50"/>
      <c r="I20" s="50">
        <f>(TRUNC(H20 * 15.28%,2) + H20)</f>
        <v>0</v>
      </c>
      <c r="J20" s="50">
        <f t="shared" si="2"/>
        <v>0</v>
      </c>
      <c r="K20" s="49" t="e">
        <f t="shared" si="0"/>
        <v>#DIV/0!</v>
      </c>
      <c r="L20">
        <f t="shared" si="3"/>
        <v>0</v>
      </c>
      <c r="M20">
        <f t="shared" si="1"/>
        <v>0</v>
      </c>
      <c r="O20" s="39"/>
      <c r="Q20" s="38"/>
      <c r="R20" s="38"/>
    </row>
    <row r="21" spans="1:20" ht="26.1" customHeight="1" x14ac:dyDescent="0.25">
      <c r="A21" s="48" t="s">
        <v>197</v>
      </c>
      <c r="B21" s="48" t="s">
        <v>56</v>
      </c>
      <c r="C21" s="48" t="s">
        <v>20</v>
      </c>
      <c r="D21" s="48" t="s">
        <v>57</v>
      </c>
      <c r="E21" s="47" t="s">
        <v>58</v>
      </c>
      <c r="F21" s="46">
        <v>1.74</v>
      </c>
      <c r="G21" s="46">
        <v>174</v>
      </c>
      <c r="H21" s="76"/>
      <c r="I21" s="25">
        <f>(TRUNC(H21 * 26.34%,2) + H21)</f>
        <v>0</v>
      </c>
      <c r="J21" s="25">
        <f t="shared" si="2"/>
        <v>0</v>
      </c>
      <c r="K21" s="26" t="e">
        <f t="shared" si="0"/>
        <v>#DIV/0!</v>
      </c>
      <c r="L21">
        <f t="shared" si="3"/>
        <v>0</v>
      </c>
      <c r="M21">
        <f t="shared" si="1"/>
        <v>0</v>
      </c>
      <c r="O21" s="74"/>
      <c r="P21" s="75"/>
      <c r="Q21" s="73"/>
      <c r="R21" s="73"/>
    </row>
    <row r="22" spans="1:20" ht="24" customHeight="1" x14ac:dyDescent="0.25">
      <c r="A22" s="58" t="s">
        <v>63</v>
      </c>
      <c r="B22" s="58" t="s">
        <v>15</v>
      </c>
      <c r="C22" s="58"/>
      <c r="D22" s="58" t="s">
        <v>64</v>
      </c>
      <c r="E22" s="57"/>
      <c r="F22" s="56"/>
      <c r="G22" s="56"/>
      <c r="H22" s="56"/>
      <c r="I22" s="55"/>
      <c r="J22" s="55">
        <f>SUBTOTAL(9,J23:J27)</f>
        <v>0</v>
      </c>
      <c r="K22" s="54" t="e">
        <f t="shared" si="0"/>
        <v>#DIV/0!</v>
      </c>
      <c r="M22">
        <f t="shared" si="1"/>
        <v>0</v>
      </c>
      <c r="O22" s="39"/>
      <c r="P22" s="38"/>
      <c r="Q22" s="38"/>
      <c r="R22" s="38"/>
    </row>
    <row r="23" spans="1:20" ht="24" customHeight="1" x14ac:dyDescent="0.25">
      <c r="A23" s="48" t="s">
        <v>65</v>
      </c>
      <c r="B23" s="48" t="s">
        <v>66</v>
      </c>
      <c r="C23" s="48" t="s">
        <v>67</v>
      </c>
      <c r="D23" s="48" t="s">
        <v>68</v>
      </c>
      <c r="E23" s="47" t="s">
        <v>79</v>
      </c>
      <c r="F23" s="46">
        <v>2</v>
      </c>
      <c r="G23" s="46">
        <v>200</v>
      </c>
      <c r="H23" s="25"/>
      <c r="I23" s="25">
        <f>(TRUNC(H23 * 26.34%,2) + H23)</f>
        <v>0</v>
      </c>
      <c r="J23" s="25">
        <f>TRUNC(G23 * I23,2)</f>
        <v>0</v>
      </c>
      <c r="K23" s="26" t="e">
        <f t="shared" si="0"/>
        <v>#DIV/0!</v>
      </c>
      <c r="L23">
        <f>TRUNC(G23 * H23,2)</f>
        <v>0</v>
      </c>
      <c r="M23">
        <f t="shared" si="1"/>
        <v>0</v>
      </c>
      <c r="O23" s="39"/>
      <c r="Q23" s="38"/>
      <c r="R23" s="38"/>
    </row>
    <row r="24" spans="1:20" ht="39.6" x14ac:dyDescent="0.25">
      <c r="A24" s="48" t="s">
        <v>69</v>
      </c>
      <c r="B24" s="48" t="s">
        <v>70</v>
      </c>
      <c r="C24" s="48" t="s">
        <v>20</v>
      </c>
      <c r="D24" s="48" t="s">
        <v>71</v>
      </c>
      <c r="E24" s="47" t="s">
        <v>51</v>
      </c>
      <c r="F24" s="46">
        <v>150</v>
      </c>
      <c r="G24" s="46">
        <v>15000</v>
      </c>
      <c r="H24" s="25"/>
      <c r="I24" s="25">
        <f>(TRUNC(H24 * 26.34%,2) + H24)</f>
        <v>0</v>
      </c>
      <c r="J24" s="25">
        <f>TRUNC(G24 * I24,2)</f>
        <v>0</v>
      </c>
      <c r="K24" s="26" t="e">
        <f t="shared" si="0"/>
        <v>#DIV/0!</v>
      </c>
      <c r="L24">
        <f>TRUNC(G24 * H24,2)</f>
        <v>0</v>
      </c>
      <c r="M24">
        <f t="shared" si="1"/>
        <v>0</v>
      </c>
      <c r="O24" s="39"/>
      <c r="Q24" s="38"/>
      <c r="R24" s="38"/>
      <c r="T24" s="38"/>
    </row>
    <row r="25" spans="1:20" ht="26.1" customHeight="1" x14ac:dyDescent="0.25">
      <c r="A25" s="48" t="s">
        <v>72</v>
      </c>
      <c r="B25" s="48" t="s">
        <v>73</v>
      </c>
      <c r="C25" s="48" t="s">
        <v>20</v>
      </c>
      <c r="D25" s="48" t="s">
        <v>74</v>
      </c>
      <c r="E25" s="47" t="s">
        <v>22</v>
      </c>
      <c r="F25" s="46">
        <v>1</v>
      </c>
      <c r="G25" s="46">
        <v>100</v>
      </c>
      <c r="H25" s="25"/>
      <c r="I25" s="25">
        <f>(TRUNC(H25 * 26.34%,2) + H25)</f>
        <v>0</v>
      </c>
      <c r="J25" s="25">
        <f>TRUNC(G25 * I25,2)</f>
        <v>0</v>
      </c>
      <c r="K25" s="26" t="e">
        <f t="shared" si="0"/>
        <v>#DIV/0!</v>
      </c>
      <c r="L25">
        <f>TRUNC(G25 * H25,2)</f>
        <v>0</v>
      </c>
      <c r="M25">
        <f t="shared" si="1"/>
        <v>0</v>
      </c>
      <c r="O25" s="39"/>
      <c r="Q25" s="38"/>
      <c r="R25" s="38"/>
    </row>
    <row r="26" spans="1:20" ht="26.1" customHeight="1" x14ac:dyDescent="0.25">
      <c r="A26" s="48" t="s">
        <v>75</v>
      </c>
      <c r="B26" s="48" t="s">
        <v>81</v>
      </c>
      <c r="C26" s="48" t="s">
        <v>20</v>
      </c>
      <c r="D26" s="48" t="s">
        <v>82</v>
      </c>
      <c r="E26" s="47" t="s">
        <v>22</v>
      </c>
      <c r="F26" s="46">
        <v>1</v>
      </c>
      <c r="G26" s="46">
        <v>100</v>
      </c>
      <c r="H26" s="25"/>
      <c r="I26" s="25">
        <f>(TRUNC(H26 * 26.34%,2) + H26)</f>
        <v>0</v>
      </c>
      <c r="J26" s="25">
        <f>TRUNC(G26 * I26,2)</f>
        <v>0</v>
      </c>
      <c r="K26" s="26" t="e">
        <f t="shared" si="0"/>
        <v>#DIV/0!</v>
      </c>
      <c r="L26">
        <f>TRUNC(G26 * H26,2)</f>
        <v>0</v>
      </c>
      <c r="M26">
        <f t="shared" si="1"/>
        <v>0</v>
      </c>
      <c r="O26" s="39"/>
      <c r="Q26" s="38"/>
      <c r="R26" s="38"/>
    </row>
    <row r="27" spans="1:20" ht="26.1" customHeight="1" x14ac:dyDescent="0.25">
      <c r="A27" s="48" t="s">
        <v>80</v>
      </c>
      <c r="B27" s="48" t="s">
        <v>76</v>
      </c>
      <c r="C27" s="48" t="s">
        <v>77</v>
      </c>
      <c r="D27" s="48" t="s">
        <v>78</v>
      </c>
      <c r="E27" s="47" t="s">
        <v>79</v>
      </c>
      <c r="F27" s="46">
        <v>24</v>
      </c>
      <c r="G27" s="46">
        <v>2400</v>
      </c>
      <c r="H27" s="25"/>
      <c r="I27" s="25">
        <f>(TRUNC(H27 * 26.34%,2) + H27)</f>
        <v>0</v>
      </c>
      <c r="J27" s="25">
        <f>TRUNC(G27 * I27,2)</f>
        <v>0</v>
      </c>
      <c r="K27" s="26" t="e">
        <f t="shared" si="0"/>
        <v>#DIV/0!</v>
      </c>
      <c r="L27">
        <f>TRUNC(G27 * H27,2)</f>
        <v>0</v>
      </c>
      <c r="M27">
        <f t="shared" si="1"/>
        <v>0</v>
      </c>
      <c r="O27" s="39"/>
      <c r="Q27" s="38"/>
      <c r="R27" s="38"/>
    </row>
    <row r="28" spans="1:20" ht="24" customHeight="1" x14ac:dyDescent="0.25">
      <c r="A28" s="58" t="s">
        <v>83</v>
      </c>
      <c r="B28" s="58" t="s">
        <v>15</v>
      </c>
      <c r="C28" s="58"/>
      <c r="D28" s="58" t="s">
        <v>84</v>
      </c>
      <c r="E28" s="57"/>
      <c r="F28" s="56"/>
      <c r="G28" s="56"/>
      <c r="H28" s="56"/>
      <c r="I28" s="55"/>
      <c r="J28" s="55">
        <f>SUBTOTAL(9,J29:J30)</f>
        <v>0</v>
      </c>
      <c r="K28" s="54" t="e">
        <f t="shared" si="0"/>
        <v>#DIV/0!</v>
      </c>
      <c r="M28">
        <f t="shared" si="1"/>
        <v>0</v>
      </c>
      <c r="O28" s="39"/>
      <c r="Q28" s="38"/>
      <c r="R28" s="38"/>
    </row>
    <row r="29" spans="1:20" ht="26.1" customHeight="1" x14ac:dyDescent="0.25">
      <c r="A29" s="48" t="s">
        <v>85</v>
      </c>
      <c r="B29" s="48" t="s">
        <v>86</v>
      </c>
      <c r="C29" s="48" t="s">
        <v>20</v>
      </c>
      <c r="D29" s="48" t="s">
        <v>87</v>
      </c>
      <c r="E29" s="47" t="s">
        <v>22</v>
      </c>
      <c r="F29" s="46">
        <v>0.8</v>
      </c>
      <c r="G29" s="46">
        <v>80</v>
      </c>
      <c r="H29" s="25"/>
      <c r="I29" s="25">
        <f>(TRUNC(H29 * 26.34%,2) + H29)</f>
        <v>0</v>
      </c>
      <c r="J29" s="25">
        <f>TRUNC(G29 * I29,2)</f>
        <v>0</v>
      </c>
      <c r="K29" s="26" t="e">
        <f t="shared" si="0"/>
        <v>#DIV/0!</v>
      </c>
      <c r="L29">
        <f>TRUNC(G29 * H29,2)</f>
        <v>0</v>
      </c>
      <c r="M29">
        <f t="shared" si="1"/>
        <v>0</v>
      </c>
      <c r="O29" s="39"/>
      <c r="Q29" s="38"/>
      <c r="R29" s="38"/>
      <c r="T29" s="38"/>
    </row>
    <row r="30" spans="1:20" ht="26.1" customHeight="1" x14ac:dyDescent="0.25">
      <c r="A30" s="48" t="s">
        <v>88</v>
      </c>
      <c r="B30" s="48" t="s">
        <v>89</v>
      </c>
      <c r="C30" s="48" t="s">
        <v>20</v>
      </c>
      <c r="D30" s="48" t="s">
        <v>90</v>
      </c>
      <c r="E30" s="47" t="s">
        <v>22</v>
      </c>
      <c r="F30" s="46">
        <v>0.2</v>
      </c>
      <c r="G30" s="46">
        <v>20</v>
      </c>
      <c r="H30" s="25"/>
      <c r="I30" s="25">
        <f>(TRUNC(H30 * 26.34%,2) + H30)</f>
        <v>0</v>
      </c>
      <c r="J30" s="25">
        <f>TRUNC(G30 * I30,2)</f>
        <v>0</v>
      </c>
      <c r="K30" s="26" t="e">
        <f t="shared" si="0"/>
        <v>#DIV/0!</v>
      </c>
      <c r="L30">
        <f>TRUNC(G30 * H30,2)</f>
        <v>0</v>
      </c>
      <c r="M30">
        <f t="shared" si="1"/>
        <v>0</v>
      </c>
      <c r="O30" s="39"/>
      <c r="Q30" s="38"/>
      <c r="R30" s="38"/>
    </row>
    <row r="31" spans="1:20" ht="24" customHeight="1" x14ac:dyDescent="0.25">
      <c r="A31" s="58" t="s">
        <v>91</v>
      </c>
      <c r="B31" s="58" t="s">
        <v>15</v>
      </c>
      <c r="C31" s="58"/>
      <c r="D31" s="58" t="s">
        <v>92</v>
      </c>
      <c r="E31" s="57"/>
      <c r="F31" s="56"/>
      <c r="G31" s="56"/>
      <c r="H31" s="56"/>
      <c r="I31" s="55"/>
      <c r="J31" s="55">
        <f>SUBTOTAL(9,J32)</f>
        <v>0</v>
      </c>
      <c r="K31" s="54" t="e">
        <f t="shared" si="0"/>
        <v>#DIV/0!</v>
      </c>
      <c r="M31">
        <f t="shared" si="1"/>
        <v>0</v>
      </c>
      <c r="O31" s="39"/>
      <c r="Q31" s="38"/>
      <c r="R31" s="38"/>
    </row>
    <row r="32" spans="1:20" ht="26.1" customHeight="1" x14ac:dyDescent="0.25">
      <c r="A32" s="48" t="s">
        <v>93</v>
      </c>
      <c r="B32" s="48" t="s">
        <v>94</v>
      </c>
      <c r="C32" s="48" t="s">
        <v>20</v>
      </c>
      <c r="D32" s="48" t="s">
        <v>95</v>
      </c>
      <c r="E32" s="47" t="s">
        <v>22</v>
      </c>
      <c r="F32" s="46">
        <v>1</v>
      </c>
      <c r="G32" s="46">
        <v>100</v>
      </c>
      <c r="H32" s="25"/>
      <c r="I32" s="25">
        <f>(TRUNC(H32 * 26.34%,2) + H32)</f>
        <v>0</v>
      </c>
      <c r="J32" s="25">
        <f>TRUNC(G32 * I32,2)</f>
        <v>0</v>
      </c>
      <c r="K32" s="26" t="e">
        <f t="shared" si="0"/>
        <v>#DIV/0!</v>
      </c>
      <c r="L32">
        <f>TRUNC(G32 * H32,2)</f>
        <v>0</v>
      </c>
      <c r="M32">
        <f t="shared" si="1"/>
        <v>0</v>
      </c>
      <c r="O32" s="39"/>
      <c r="Q32" s="38"/>
      <c r="R32" s="38"/>
    </row>
    <row r="33" spans="1:18" ht="24" customHeight="1" x14ac:dyDescent="0.25">
      <c r="A33" s="58" t="s">
        <v>96</v>
      </c>
      <c r="B33" s="58" t="s">
        <v>15</v>
      </c>
      <c r="C33" s="58"/>
      <c r="D33" s="58" t="s">
        <v>97</v>
      </c>
      <c r="E33" s="57"/>
      <c r="F33" s="56"/>
      <c r="G33" s="56"/>
      <c r="H33" s="56"/>
      <c r="I33" s="55"/>
      <c r="J33" s="55">
        <f>SUBTOTAL(9,J34)</f>
        <v>0</v>
      </c>
      <c r="K33" s="54" t="e">
        <f t="shared" si="0"/>
        <v>#DIV/0!</v>
      </c>
      <c r="M33">
        <f t="shared" si="1"/>
        <v>0</v>
      </c>
      <c r="O33" s="39"/>
      <c r="Q33" s="38"/>
      <c r="R33" s="38"/>
    </row>
    <row r="34" spans="1:18" ht="24" customHeight="1" x14ac:dyDescent="0.25">
      <c r="A34" s="48" t="s">
        <v>98</v>
      </c>
      <c r="B34" s="48" t="s">
        <v>99</v>
      </c>
      <c r="C34" s="48" t="s">
        <v>20</v>
      </c>
      <c r="D34" s="48" t="s">
        <v>100</v>
      </c>
      <c r="E34" s="47" t="s">
        <v>22</v>
      </c>
      <c r="F34" s="46">
        <v>1</v>
      </c>
      <c r="G34" s="46">
        <v>100</v>
      </c>
      <c r="H34" s="25"/>
      <c r="I34" s="25">
        <f>(TRUNC(H34 * 26.34%,2) + H34)</f>
        <v>0</v>
      </c>
      <c r="J34" s="25">
        <f>TRUNC(G34 * I34,2)</f>
        <v>0</v>
      </c>
      <c r="K34" s="26" t="e">
        <f t="shared" si="0"/>
        <v>#DIV/0!</v>
      </c>
      <c r="L34">
        <f>TRUNC(G34 * H34,2)</f>
        <v>0</v>
      </c>
      <c r="M34">
        <f t="shared" si="1"/>
        <v>0</v>
      </c>
      <c r="O34" s="39"/>
      <c r="Q34" s="38"/>
      <c r="R34" s="38"/>
    </row>
    <row r="35" spans="1:18" ht="24" customHeight="1" x14ac:dyDescent="0.25">
      <c r="A35" s="58" t="s">
        <v>101</v>
      </c>
      <c r="B35" s="58" t="s">
        <v>15</v>
      </c>
      <c r="C35" s="58"/>
      <c r="D35" s="58" t="s">
        <v>102</v>
      </c>
      <c r="E35" s="57"/>
      <c r="F35" s="56"/>
      <c r="G35" s="56"/>
      <c r="H35" s="56"/>
      <c r="I35" s="55"/>
      <c r="J35" s="55">
        <f>SUBTOTAL(9,J36)</f>
        <v>0</v>
      </c>
      <c r="K35" s="54" t="e">
        <f t="shared" si="0"/>
        <v>#DIV/0!</v>
      </c>
      <c r="M35">
        <f t="shared" si="1"/>
        <v>0</v>
      </c>
      <c r="O35" s="39"/>
      <c r="Q35" s="38"/>
      <c r="R35" s="38"/>
    </row>
    <row r="36" spans="1:18" ht="26.1" customHeight="1" x14ac:dyDescent="0.25">
      <c r="A36" s="48" t="s">
        <v>103</v>
      </c>
      <c r="B36" s="48" t="s">
        <v>104</v>
      </c>
      <c r="C36" s="48" t="s">
        <v>20</v>
      </c>
      <c r="D36" s="48" t="s">
        <v>105</v>
      </c>
      <c r="E36" s="47" t="s">
        <v>22</v>
      </c>
      <c r="F36" s="46">
        <v>1</v>
      </c>
      <c r="G36" s="46">
        <v>100</v>
      </c>
      <c r="H36" s="25"/>
      <c r="I36" s="25">
        <f>(TRUNC(H36 * 26.34%,2) + H36)</f>
        <v>0</v>
      </c>
      <c r="J36" s="25">
        <f>TRUNC(G36 * I36,2)</f>
        <v>0</v>
      </c>
      <c r="K36" s="26" t="e">
        <f t="shared" si="0"/>
        <v>#DIV/0!</v>
      </c>
      <c r="L36">
        <f>TRUNC(G36 * H36,2)</f>
        <v>0</v>
      </c>
      <c r="M36">
        <f t="shared" si="1"/>
        <v>0</v>
      </c>
      <c r="O36" s="39"/>
      <c r="Q36" s="38"/>
      <c r="R36" s="38"/>
    </row>
    <row r="37" spans="1:18" ht="24" customHeight="1" x14ac:dyDescent="0.25">
      <c r="A37" s="58" t="s">
        <v>106</v>
      </c>
      <c r="B37" s="58" t="s">
        <v>15</v>
      </c>
      <c r="C37" s="58"/>
      <c r="D37" s="58" t="s">
        <v>107</v>
      </c>
      <c r="E37" s="57"/>
      <c r="F37" s="56"/>
      <c r="G37" s="56"/>
      <c r="H37" s="56"/>
      <c r="I37" s="55"/>
      <c r="J37" s="55">
        <f>SUBTOTAL(9,J38:J43)</f>
        <v>0</v>
      </c>
      <c r="K37" s="54" t="e">
        <f t="shared" si="0"/>
        <v>#DIV/0!</v>
      </c>
      <c r="M37">
        <f t="shared" si="1"/>
        <v>0</v>
      </c>
      <c r="O37" s="39"/>
      <c r="Q37" s="38"/>
      <c r="R37" s="38"/>
    </row>
    <row r="38" spans="1:18" ht="26.1" customHeight="1" x14ac:dyDescent="0.25">
      <c r="A38" s="48" t="s">
        <v>108</v>
      </c>
      <c r="B38" s="48" t="s">
        <v>109</v>
      </c>
      <c r="C38" s="48" t="s">
        <v>20</v>
      </c>
      <c r="D38" s="48" t="s">
        <v>110</v>
      </c>
      <c r="E38" s="47" t="s">
        <v>51</v>
      </c>
      <c r="F38" s="46">
        <v>400</v>
      </c>
      <c r="G38" s="46">
        <v>40000</v>
      </c>
      <c r="H38" s="25"/>
      <c r="I38" s="25">
        <f>(TRUNC(H38 * 26.34%,2) + H38)</f>
        <v>0</v>
      </c>
      <c r="J38" s="25">
        <f t="shared" ref="J38:J43" si="4">TRUNC(G38 * I38,2)</f>
        <v>0</v>
      </c>
      <c r="K38" s="26" t="e">
        <f t="shared" ref="K38:K60" si="5">J38 / $I$64</f>
        <v>#DIV/0!</v>
      </c>
      <c r="L38">
        <f t="shared" ref="L38:L43" si="6">TRUNC(G38 * H38,2)</f>
        <v>0</v>
      </c>
      <c r="M38">
        <f t="shared" si="1"/>
        <v>0</v>
      </c>
      <c r="O38" s="39"/>
      <c r="Q38" s="38"/>
      <c r="R38" s="38"/>
    </row>
    <row r="39" spans="1:18" ht="24" customHeight="1" x14ac:dyDescent="0.25">
      <c r="A39" s="48" t="s">
        <v>111</v>
      </c>
      <c r="B39" s="48" t="s">
        <v>112</v>
      </c>
      <c r="C39" s="48" t="s">
        <v>20</v>
      </c>
      <c r="D39" s="48" t="s">
        <v>113</v>
      </c>
      <c r="E39" s="47" t="s">
        <v>22</v>
      </c>
      <c r="F39" s="46">
        <v>1</v>
      </c>
      <c r="G39" s="46">
        <v>100</v>
      </c>
      <c r="H39" s="25"/>
      <c r="I39" s="25">
        <f>(TRUNC(H39 * 26.34%,2) + H39)</f>
        <v>0</v>
      </c>
      <c r="J39" s="25">
        <f t="shared" si="4"/>
        <v>0</v>
      </c>
      <c r="K39" s="26" t="e">
        <f t="shared" si="5"/>
        <v>#DIV/0!</v>
      </c>
      <c r="L39">
        <f t="shared" si="6"/>
        <v>0</v>
      </c>
      <c r="M39">
        <f t="shared" ref="M39:M60" si="7">TRUNC(F39 * I39,2)</f>
        <v>0</v>
      </c>
      <c r="O39" s="39"/>
      <c r="Q39" s="38"/>
      <c r="R39" s="38"/>
    </row>
    <row r="40" spans="1:18" ht="26.1" customHeight="1" x14ac:dyDescent="0.25">
      <c r="A40" s="53" t="s">
        <v>114</v>
      </c>
      <c r="B40" s="53" t="s">
        <v>115</v>
      </c>
      <c r="C40" s="53" t="s">
        <v>28</v>
      </c>
      <c r="D40" s="53" t="s">
        <v>116</v>
      </c>
      <c r="E40" s="52" t="s">
        <v>117</v>
      </c>
      <c r="F40" s="51">
        <v>1.25</v>
      </c>
      <c r="G40" s="51">
        <v>125</v>
      </c>
      <c r="H40" s="50"/>
      <c r="I40" s="50">
        <f>(TRUNC(H40 * 15.28%,2) + H40)</f>
        <v>0</v>
      </c>
      <c r="J40" s="50">
        <f t="shared" si="4"/>
        <v>0</v>
      </c>
      <c r="K40" s="49" t="e">
        <f t="shared" si="5"/>
        <v>#DIV/0!</v>
      </c>
      <c r="L40">
        <f t="shared" si="6"/>
        <v>0</v>
      </c>
      <c r="M40">
        <f t="shared" si="7"/>
        <v>0</v>
      </c>
      <c r="O40" s="39"/>
      <c r="Q40" s="38"/>
      <c r="R40" s="38"/>
    </row>
    <row r="41" spans="1:18" ht="26.1" customHeight="1" x14ac:dyDescent="0.25">
      <c r="A41" s="53" t="s">
        <v>118</v>
      </c>
      <c r="B41" s="53" t="s">
        <v>119</v>
      </c>
      <c r="C41" s="53" t="s">
        <v>28</v>
      </c>
      <c r="D41" s="53" t="s">
        <v>120</v>
      </c>
      <c r="E41" s="52" t="s">
        <v>62</v>
      </c>
      <c r="F41" s="51">
        <v>120</v>
      </c>
      <c r="G41" s="51">
        <v>12000</v>
      </c>
      <c r="H41" s="50"/>
      <c r="I41" s="50">
        <f>(TRUNC(H41 * 15.28%,2) + H41)</f>
        <v>0</v>
      </c>
      <c r="J41" s="50">
        <f t="shared" si="4"/>
        <v>0</v>
      </c>
      <c r="K41" s="49" t="e">
        <f t="shared" si="5"/>
        <v>#DIV/0!</v>
      </c>
      <c r="L41">
        <f t="shared" si="6"/>
        <v>0</v>
      </c>
      <c r="M41">
        <f t="shared" si="7"/>
        <v>0</v>
      </c>
      <c r="O41" s="39"/>
      <c r="Q41" s="38"/>
      <c r="R41" s="38"/>
    </row>
    <row r="42" spans="1:18" ht="26.1" customHeight="1" x14ac:dyDescent="0.25">
      <c r="A42" s="53" t="s">
        <v>121</v>
      </c>
      <c r="B42" s="53" t="s">
        <v>122</v>
      </c>
      <c r="C42" s="53" t="s">
        <v>28</v>
      </c>
      <c r="D42" s="53" t="s">
        <v>123</v>
      </c>
      <c r="E42" s="52" t="s">
        <v>124</v>
      </c>
      <c r="F42" s="51">
        <v>21</v>
      </c>
      <c r="G42" s="51">
        <v>2100</v>
      </c>
      <c r="H42" s="50"/>
      <c r="I42" s="50">
        <f>(TRUNC(H42 * 15.28%,2) + H42)</f>
        <v>0</v>
      </c>
      <c r="J42" s="50">
        <f t="shared" si="4"/>
        <v>0</v>
      </c>
      <c r="K42" s="49" t="e">
        <f t="shared" si="5"/>
        <v>#DIV/0!</v>
      </c>
      <c r="L42">
        <f t="shared" si="6"/>
        <v>0</v>
      </c>
      <c r="M42">
        <f t="shared" si="7"/>
        <v>0</v>
      </c>
      <c r="O42" s="39"/>
      <c r="Q42" s="38"/>
      <c r="R42" s="38"/>
    </row>
    <row r="43" spans="1:18" ht="24" customHeight="1" x14ac:dyDescent="0.25">
      <c r="A43" s="53" t="s">
        <v>125</v>
      </c>
      <c r="B43" s="53" t="s">
        <v>126</v>
      </c>
      <c r="C43" s="53" t="s">
        <v>67</v>
      </c>
      <c r="D43" s="53" t="s">
        <v>127</v>
      </c>
      <c r="E43" s="52" t="s">
        <v>22</v>
      </c>
      <c r="F43" s="51">
        <v>1</v>
      </c>
      <c r="G43" s="51">
        <v>100</v>
      </c>
      <c r="H43" s="50"/>
      <c r="I43" s="50">
        <f>(TRUNC(H43 * 15.28%,2) + H43)</f>
        <v>0</v>
      </c>
      <c r="J43" s="50">
        <f t="shared" si="4"/>
        <v>0</v>
      </c>
      <c r="K43" s="49" t="e">
        <f t="shared" si="5"/>
        <v>#DIV/0!</v>
      </c>
      <c r="L43">
        <f t="shared" si="6"/>
        <v>0</v>
      </c>
      <c r="M43">
        <f t="shared" si="7"/>
        <v>0</v>
      </c>
      <c r="O43" s="39"/>
      <c r="Q43" s="38"/>
      <c r="R43" s="38"/>
    </row>
    <row r="44" spans="1:18" ht="24" customHeight="1" x14ac:dyDescent="0.25">
      <c r="A44" s="58" t="s">
        <v>128</v>
      </c>
      <c r="B44" s="58" t="s">
        <v>15</v>
      </c>
      <c r="C44" s="58"/>
      <c r="D44" s="58" t="s">
        <v>129</v>
      </c>
      <c r="E44" s="57"/>
      <c r="F44" s="56"/>
      <c r="G44" s="56"/>
      <c r="H44" s="56"/>
      <c r="I44" s="55"/>
      <c r="J44" s="55">
        <f>SUBTOTAL(9,J45)</f>
        <v>0</v>
      </c>
      <c r="K44" s="54" t="e">
        <f t="shared" si="5"/>
        <v>#DIV/0!</v>
      </c>
      <c r="M44">
        <f t="shared" si="7"/>
        <v>0</v>
      </c>
      <c r="O44" s="39"/>
      <c r="Q44" s="38"/>
      <c r="R44" s="38"/>
    </row>
    <row r="45" spans="1:18" ht="39" customHeight="1" x14ac:dyDescent="0.25">
      <c r="A45" s="48" t="s">
        <v>130</v>
      </c>
      <c r="B45" s="48" t="s">
        <v>131</v>
      </c>
      <c r="C45" s="48" t="s">
        <v>20</v>
      </c>
      <c r="D45" s="48" t="s">
        <v>132</v>
      </c>
      <c r="E45" s="47" t="s">
        <v>30</v>
      </c>
      <c r="F45" s="46">
        <v>16</v>
      </c>
      <c r="G45" s="46">
        <v>1600</v>
      </c>
      <c r="H45" s="25"/>
      <c r="I45" s="25">
        <f>(TRUNC(H45 * 26.34%,2) + H45)</f>
        <v>0</v>
      </c>
      <c r="J45" s="25">
        <f>TRUNC(G45 * I45,2)</f>
        <v>0</v>
      </c>
      <c r="K45" s="26" t="e">
        <f t="shared" si="5"/>
        <v>#DIV/0!</v>
      </c>
      <c r="L45">
        <f>TRUNC(G45 * H45,2)</f>
        <v>0</v>
      </c>
      <c r="M45">
        <f t="shared" si="7"/>
        <v>0</v>
      </c>
      <c r="O45" s="39"/>
      <c r="Q45" s="38"/>
      <c r="R45" s="38"/>
    </row>
    <row r="46" spans="1:18" ht="24" customHeight="1" x14ac:dyDescent="0.25">
      <c r="A46" s="58" t="s">
        <v>133</v>
      </c>
      <c r="B46" s="58" t="s">
        <v>15</v>
      </c>
      <c r="C46" s="58"/>
      <c r="D46" s="58" t="s">
        <v>134</v>
      </c>
      <c r="E46" s="57"/>
      <c r="F46" s="56"/>
      <c r="G46" s="56"/>
      <c r="H46" s="56"/>
      <c r="I46" s="55"/>
      <c r="J46" s="55">
        <f>SUBTOTAL(9,J47:J51)</f>
        <v>0</v>
      </c>
      <c r="K46" s="54" t="e">
        <f t="shared" si="5"/>
        <v>#DIV/0!</v>
      </c>
      <c r="M46">
        <f t="shared" si="7"/>
        <v>0</v>
      </c>
      <c r="O46" s="39"/>
      <c r="Q46" s="38"/>
      <c r="R46" s="38"/>
    </row>
    <row r="47" spans="1:18" ht="39" customHeight="1" x14ac:dyDescent="0.25">
      <c r="A47" s="48" t="s">
        <v>135</v>
      </c>
      <c r="B47" s="48" t="s">
        <v>136</v>
      </c>
      <c r="C47" s="48" t="s">
        <v>20</v>
      </c>
      <c r="D47" s="48" t="s">
        <v>137</v>
      </c>
      <c r="E47" s="47" t="s">
        <v>22</v>
      </c>
      <c r="F47" s="46">
        <v>1</v>
      </c>
      <c r="G47" s="46">
        <v>100</v>
      </c>
      <c r="H47" s="25"/>
      <c r="I47" s="25">
        <f>(TRUNC(H47 * 26.34%,2) + H47)</f>
        <v>0</v>
      </c>
      <c r="J47" s="25">
        <f>TRUNC(G47 * I47,2)</f>
        <v>0</v>
      </c>
      <c r="K47" s="26" t="e">
        <f t="shared" si="5"/>
        <v>#DIV/0!</v>
      </c>
      <c r="L47">
        <f>TRUNC(G47 * H47,2)</f>
        <v>0</v>
      </c>
      <c r="M47">
        <f t="shared" si="7"/>
        <v>0</v>
      </c>
      <c r="O47" s="39"/>
      <c r="Q47" s="38"/>
      <c r="R47" s="38"/>
    </row>
    <row r="48" spans="1:18" ht="24" customHeight="1" x14ac:dyDescent="0.25">
      <c r="A48" s="53" t="s">
        <v>138</v>
      </c>
      <c r="B48" s="53" t="s">
        <v>139</v>
      </c>
      <c r="C48" s="53" t="s">
        <v>28</v>
      </c>
      <c r="D48" s="53" t="s">
        <v>140</v>
      </c>
      <c r="E48" s="52" t="s">
        <v>62</v>
      </c>
      <c r="F48" s="51">
        <v>135</v>
      </c>
      <c r="G48" s="51">
        <v>13500</v>
      </c>
      <c r="H48" s="50"/>
      <c r="I48" s="50">
        <f>(TRUNC(H48 * 15.28%,2) + H48)</f>
        <v>0</v>
      </c>
      <c r="J48" s="50">
        <f>TRUNC(G48 * I48,2)</f>
        <v>0</v>
      </c>
      <c r="K48" s="49" t="e">
        <f t="shared" si="5"/>
        <v>#DIV/0!</v>
      </c>
      <c r="L48">
        <f>TRUNC(G48 * H48,2)</f>
        <v>0</v>
      </c>
      <c r="M48">
        <f t="shared" si="7"/>
        <v>0</v>
      </c>
      <c r="O48" s="39"/>
      <c r="Q48" s="38"/>
      <c r="R48" s="38"/>
    </row>
    <row r="49" spans="1:18" ht="26.1" customHeight="1" x14ac:dyDescent="0.25">
      <c r="A49" s="48" t="s">
        <v>141</v>
      </c>
      <c r="B49" s="48" t="s">
        <v>142</v>
      </c>
      <c r="C49" s="48" t="s">
        <v>20</v>
      </c>
      <c r="D49" s="48" t="s">
        <v>143</v>
      </c>
      <c r="E49" s="47" t="s">
        <v>22</v>
      </c>
      <c r="F49" s="46">
        <v>1</v>
      </c>
      <c r="G49" s="46">
        <v>100</v>
      </c>
      <c r="H49" s="25"/>
      <c r="I49" s="25">
        <f>(TRUNC(H49 * 26.34%,2) + H49)</f>
        <v>0</v>
      </c>
      <c r="J49" s="25">
        <f>TRUNC(G49 * I49,2)</f>
        <v>0</v>
      </c>
      <c r="K49" s="26" t="e">
        <f t="shared" si="5"/>
        <v>#DIV/0!</v>
      </c>
      <c r="L49">
        <f>TRUNC(G49 * H49,2)</f>
        <v>0</v>
      </c>
      <c r="M49">
        <f t="shared" si="7"/>
        <v>0</v>
      </c>
      <c r="O49" s="39"/>
      <c r="Q49" s="38"/>
      <c r="R49" s="38"/>
    </row>
    <row r="50" spans="1:18" ht="26.1" customHeight="1" x14ac:dyDescent="0.25">
      <c r="A50" s="48" t="s">
        <v>144</v>
      </c>
      <c r="B50" s="48" t="s">
        <v>145</v>
      </c>
      <c r="C50" s="48" t="s">
        <v>20</v>
      </c>
      <c r="D50" s="48" t="s">
        <v>146</v>
      </c>
      <c r="E50" s="47" t="s">
        <v>51</v>
      </c>
      <c r="F50" s="46">
        <v>200</v>
      </c>
      <c r="G50" s="46">
        <v>20000</v>
      </c>
      <c r="H50" s="25"/>
      <c r="I50" s="25">
        <f>(TRUNC(H50 * 26.34%,2) + H50)</f>
        <v>0</v>
      </c>
      <c r="J50" s="25">
        <f>TRUNC(G50 * I50,2)</f>
        <v>0</v>
      </c>
      <c r="K50" s="26" t="e">
        <f t="shared" si="5"/>
        <v>#DIV/0!</v>
      </c>
      <c r="L50">
        <f>TRUNC(G50 * H50,2)</f>
        <v>0</v>
      </c>
      <c r="M50">
        <f t="shared" si="7"/>
        <v>0</v>
      </c>
      <c r="O50" s="39"/>
      <c r="Q50" s="38"/>
      <c r="R50" s="38"/>
    </row>
    <row r="51" spans="1:18" ht="91.05" customHeight="1" x14ac:dyDescent="0.25">
      <c r="A51" s="53" t="s">
        <v>147</v>
      </c>
      <c r="B51" s="53" t="s">
        <v>196</v>
      </c>
      <c r="C51" s="53" t="s">
        <v>20</v>
      </c>
      <c r="D51" s="53" t="s">
        <v>195</v>
      </c>
      <c r="E51" s="52" t="s">
        <v>22</v>
      </c>
      <c r="F51" s="51">
        <v>1</v>
      </c>
      <c r="G51" s="51">
        <v>100</v>
      </c>
      <c r="H51" s="50"/>
      <c r="I51" s="50">
        <f>(TRUNC(H51 * 15.28%,2) + H51)</f>
        <v>0</v>
      </c>
      <c r="J51" s="50">
        <f>TRUNC(G51 * I51,2)</f>
        <v>0</v>
      </c>
      <c r="K51" s="49" t="e">
        <f t="shared" si="5"/>
        <v>#DIV/0!</v>
      </c>
      <c r="L51">
        <f>TRUNC(G51 * H51,2)</f>
        <v>0</v>
      </c>
      <c r="M51">
        <f t="shared" si="7"/>
        <v>0</v>
      </c>
      <c r="O51" s="39"/>
      <c r="Q51" s="38"/>
      <c r="R51" s="38"/>
    </row>
    <row r="52" spans="1:18" ht="24" customHeight="1" x14ac:dyDescent="0.25">
      <c r="A52" s="58" t="s">
        <v>150</v>
      </c>
      <c r="B52" s="58" t="s">
        <v>15</v>
      </c>
      <c r="C52" s="58"/>
      <c r="D52" s="58" t="s">
        <v>151</v>
      </c>
      <c r="E52" s="57"/>
      <c r="F52" s="56"/>
      <c r="G52" s="56"/>
      <c r="H52" s="56"/>
      <c r="I52" s="55"/>
      <c r="J52" s="55">
        <f>SUBTOTAL(9,J53:J54)</f>
        <v>0</v>
      </c>
      <c r="K52" s="54" t="e">
        <f t="shared" si="5"/>
        <v>#DIV/0!</v>
      </c>
      <c r="M52">
        <f t="shared" si="7"/>
        <v>0</v>
      </c>
      <c r="O52" s="39"/>
      <c r="Q52" s="38"/>
      <c r="R52" s="38"/>
    </row>
    <row r="53" spans="1:18" ht="39" customHeight="1" x14ac:dyDescent="0.25">
      <c r="A53" s="48" t="s">
        <v>152</v>
      </c>
      <c r="B53" s="48" t="s">
        <v>153</v>
      </c>
      <c r="C53" s="48" t="s">
        <v>20</v>
      </c>
      <c r="D53" s="48" t="s">
        <v>154</v>
      </c>
      <c r="E53" s="47" t="s">
        <v>51</v>
      </c>
      <c r="F53" s="46">
        <v>28</v>
      </c>
      <c r="G53" s="46">
        <v>2800</v>
      </c>
      <c r="H53" s="25"/>
      <c r="I53" s="25">
        <f>(TRUNC(H53 * 26.34%,2) + H53)</f>
        <v>0</v>
      </c>
      <c r="J53" s="25">
        <f>TRUNC(G53 * I53,2)</f>
        <v>0</v>
      </c>
      <c r="K53" s="26" t="e">
        <f t="shared" si="5"/>
        <v>#DIV/0!</v>
      </c>
      <c r="L53">
        <f>TRUNC(G53 * H53,2)</f>
        <v>0</v>
      </c>
      <c r="M53">
        <f t="shared" si="7"/>
        <v>0</v>
      </c>
      <c r="O53" s="39"/>
      <c r="Q53" s="38"/>
      <c r="R53" s="38"/>
    </row>
    <row r="54" spans="1:18" ht="26.1" customHeight="1" x14ac:dyDescent="0.25">
      <c r="A54" s="48" t="s">
        <v>155</v>
      </c>
      <c r="B54" s="48" t="s">
        <v>156</v>
      </c>
      <c r="C54" s="48" t="s">
        <v>20</v>
      </c>
      <c r="D54" s="48" t="s">
        <v>157</v>
      </c>
      <c r="E54" s="47" t="s">
        <v>30</v>
      </c>
      <c r="F54" s="46">
        <v>1.5</v>
      </c>
      <c r="G54" s="46">
        <v>150</v>
      </c>
      <c r="H54" s="25"/>
      <c r="I54" s="25">
        <f>(TRUNC(H54 * 26.34%,2) + H54)</f>
        <v>0</v>
      </c>
      <c r="J54" s="25">
        <f>TRUNC(G54 * I54,2)</f>
        <v>0</v>
      </c>
      <c r="K54" s="26" t="e">
        <f t="shared" si="5"/>
        <v>#DIV/0!</v>
      </c>
      <c r="L54">
        <f>TRUNC(G54 * H54,2)</f>
        <v>0</v>
      </c>
      <c r="M54">
        <f t="shared" si="7"/>
        <v>0</v>
      </c>
      <c r="O54" s="74"/>
      <c r="P54" s="75"/>
      <c r="Q54" s="73"/>
      <c r="R54" s="73"/>
    </row>
    <row r="55" spans="1:18" ht="24" customHeight="1" x14ac:dyDescent="0.25">
      <c r="A55" s="58" t="s">
        <v>158</v>
      </c>
      <c r="B55" s="58" t="s">
        <v>15</v>
      </c>
      <c r="C55" s="58"/>
      <c r="D55" s="58" t="s">
        <v>159</v>
      </c>
      <c r="E55" s="57"/>
      <c r="F55" s="56"/>
      <c r="G55" s="56"/>
      <c r="H55" s="56"/>
      <c r="I55" s="55"/>
      <c r="J55" s="55">
        <f>SUBTOTAL(9,J56:J60)</f>
        <v>0</v>
      </c>
      <c r="K55" s="54" t="e">
        <f t="shared" si="5"/>
        <v>#DIV/0!</v>
      </c>
      <c r="M55">
        <f t="shared" si="7"/>
        <v>0</v>
      </c>
      <c r="O55" s="39"/>
      <c r="Q55" s="38"/>
      <c r="R55" s="38"/>
    </row>
    <row r="56" spans="1:18" ht="24" customHeight="1" x14ac:dyDescent="0.25">
      <c r="A56" s="48" t="s">
        <v>160</v>
      </c>
      <c r="B56" s="48" t="s">
        <v>164</v>
      </c>
      <c r="C56" s="48" t="s">
        <v>20</v>
      </c>
      <c r="D56" s="48" t="s">
        <v>165</v>
      </c>
      <c r="E56" s="47" t="s">
        <v>58</v>
      </c>
      <c r="F56" s="46">
        <v>0.08</v>
      </c>
      <c r="G56" s="46">
        <v>8</v>
      </c>
      <c r="H56" s="25"/>
      <c r="I56" s="25">
        <f>(TRUNC(H56 * 26.34%,2) + H56)</f>
        <v>0</v>
      </c>
      <c r="J56" s="25">
        <f>TRUNC(G56 * I56,2)</f>
        <v>0</v>
      </c>
      <c r="K56" s="26" t="e">
        <f t="shared" si="5"/>
        <v>#DIV/0!</v>
      </c>
      <c r="L56">
        <f>TRUNC(G56 * H56,2)</f>
        <v>0</v>
      </c>
      <c r="M56">
        <f t="shared" si="7"/>
        <v>0</v>
      </c>
      <c r="O56" s="39"/>
      <c r="Q56" s="38"/>
      <c r="R56" s="38"/>
    </row>
    <row r="57" spans="1:18" ht="24" customHeight="1" x14ac:dyDescent="0.25">
      <c r="A57" s="53" t="s">
        <v>163</v>
      </c>
      <c r="B57" s="53" t="s">
        <v>194</v>
      </c>
      <c r="C57" s="53" t="s">
        <v>67</v>
      </c>
      <c r="D57" s="53" t="s">
        <v>193</v>
      </c>
      <c r="E57" s="52" t="s">
        <v>51</v>
      </c>
      <c r="F57" s="51">
        <v>6</v>
      </c>
      <c r="G57" s="51">
        <v>600</v>
      </c>
      <c r="H57" s="50"/>
      <c r="I57" s="50">
        <f>(TRUNC(H57 * 15.28%,2) + H57)</f>
        <v>0</v>
      </c>
      <c r="J57" s="50">
        <f>TRUNC(G57 * I57,2)</f>
        <v>0</v>
      </c>
      <c r="K57" s="49" t="e">
        <f t="shared" si="5"/>
        <v>#DIV/0!</v>
      </c>
      <c r="L57">
        <f>TRUNC(G57 * H57,2)</f>
        <v>0</v>
      </c>
      <c r="M57">
        <f t="shared" si="7"/>
        <v>0</v>
      </c>
      <c r="O57" s="39"/>
      <c r="Q57" s="38"/>
      <c r="R57" s="38"/>
    </row>
    <row r="58" spans="1:18" ht="26.1" customHeight="1" x14ac:dyDescent="0.25">
      <c r="A58" s="53" t="s">
        <v>166</v>
      </c>
      <c r="B58" s="53" t="s">
        <v>173</v>
      </c>
      <c r="C58" s="53" t="s">
        <v>174</v>
      </c>
      <c r="D58" s="53" t="s">
        <v>175</v>
      </c>
      <c r="E58" s="52" t="s">
        <v>51</v>
      </c>
      <c r="F58" s="51">
        <v>6</v>
      </c>
      <c r="G58" s="51">
        <v>600</v>
      </c>
      <c r="H58" s="50"/>
      <c r="I58" s="50">
        <f>(TRUNC(H58 * 15.28%,2) + H58)</f>
        <v>0</v>
      </c>
      <c r="J58" s="50">
        <f>TRUNC(G58 * I58,2)</f>
        <v>0</v>
      </c>
      <c r="K58" s="49" t="e">
        <f t="shared" si="5"/>
        <v>#DIV/0!</v>
      </c>
      <c r="L58">
        <f>TRUNC(G58 * H58,2)</f>
        <v>0</v>
      </c>
      <c r="M58">
        <f t="shared" si="7"/>
        <v>0</v>
      </c>
      <c r="R58" s="39"/>
    </row>
    <row r="59" spans="1:18" ht="24" customHeight="1" x14ac:dyDescent="0.25">
      <c r="A59" s="53" t="s">
        <v>169</v>
      </c>
      <c r="B59" s="53" t="s">
        <v>180</v>
      </c>
      <c r="C59" s="53" t="s">
        <v>77</v>
      </c>
      <c r="D59" s="53" t="s">
        <v>181</v>
      </c>
      <c r="E59" s="52" t="s">
        <v>62</v>
      </c>
      <c r="F59" s="51">
        <v>0.8</v>
      </c>
      <c r="G59" s="51">
        <v>80</v>
      </c>
      <c r="H59" s="50"/>
      <c r="I59" s="50">
        <f>(TRUNC(H59 * 15.28%,2) + H59)</f>
        <v>0</v>
      </c>
      <c r="J59" s="50">
        <f>TRUNC(G59 * I59,2)</f>
        <v>0</v>
      </c>
      <c r="K59" s="49" t="e">
        <f t="shared" si="5"/>
        <v>#DIV/0!</v>
      </c>
      <c r="L59">
        <f>TRUNC(G59 * H59,2)</f>
        <v>0</v>
      </c>
      <c r="M59">
        <f t="shared" si="7"/>
        <v>0</v>
      </c>
      <c r="R59" s="39"/>
    </row>
    <row r="60" spans="1:18" ht="39" customHeight="1" x14ac:dyDescent="0.25">
      <c r="A60" s="48" t="s">
        <v>172</v>
      </c>
      <c r="B60" s="48" t="s">
        <v>183</v>
      </c>
      <c r="C60" s="48" t="s">
        <v>20</v>
      </c>
      <c r="D60" s="48" t="s">
        <v>184</v>
      </c>
      <c r="E60" s="47" t="s">
        <v>30</v>
      </c>
      <c r="F60" s="46">
        <v>70</v>
      </c>
      <c r="G60" s="46">
        <v>7000</v>
      </c>
      <c r="H60" s="25"/>
      <c r="I60" s="25">
        <f>(TRUNC(H60 * 26.34%,2) + H60)</f>
        <v>0</v>
      </c>
      <c r="J60" s="25">
        <f>TRUNC(G60 * I60,2)</f>
        <v>0</v>
      </c>
      <c r="K60" s="26" t="e">
        <f t="shared" si="5"/>
        <v>#DIV/0!</v>
      </c>
      <c r="L60">
        <f>TRUNC(G60 * H60,2)</f>
        <v>0</v>
      </c>
      <c r="M60">
        <f t="shared" si="7"/>
        <v>0</v>
      </c>
      <c r="O60" s="39"/>
    </row>
    <row r="61" spans="1:18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M61">
        <f>SUM(M7:M60)</f>
        <v>0</v>
      </c>
    </row>
    <row r="62" spans="1:18" ht="14.25" customHeight="1" x14ac:dyDescent="0.25">
      <c r="A62" s="120"/>
      <c r="B62" s="120"/>
      <c r="C62" s="120"/>
      <c r="D62" s="44"/>
      <c r="E62" s="41"/>
      <c r="F62" s="43"/>
      <c r="G62" s="100" t="s">
        <v>185</v>
      </c>
      <c r="H62" s="100"/>
      <c r="I62" s="121">
        <f>SUBTOTAL(9,L7:L60)</f>
        <v>0</v>
      </c>
      <c r="J62" s="120"/>
      <c r="K62" s="120"/>
    </row>
    <row r="63" spans="1:18" x14ac:dyDescent="0.25">
      <c r="A63" s="120"/>
      <c r="B63" s="120"/>
      <c r="C63" s="120"/>
      <c r="D63" s="44"/>
      <c r="E63" s="41"/>
      <c r="F63" s="43"/>
      <c r="G63" s="100" t="s">
        <v>186</v>
      </c>
      <c r="H63" s="100"/>
      <c r="I63" s="121">
        <f>I64-I62</f>
        <v>0</v>
      </c>
      <c r="J63" s="120"/>
      <c r="K63" s="120"/>
    </row>
    <row r="64" spans="1:18" x14ac:dyDescent="0.25">
      <c r="A64" s="120"/>
      <c r="B64" s="120"/>
      <c r="C64" s="120"/>
      <c r="D64" s="44"/>
      <c r="E64" s="41"/>
      <c r="F64" s="43"/>
      <c r="G64" s="100" t="s">
        <v>187</v>
      </c>
      <c r="H64" s="100"/>
      <c r="I64" s="121">
        <f>SUBTOTAL(9,J6:J60)</f>
        <v>0</v>
      </c>
      <c r="J64" s="120"/>
      <c r="K64" s="120"/>
      <c r="P64" s="38"/>
    </row>
    <row r="65" spans="1:16" ht="70.05" customHeight="1" x14ac:dyDescent="0.25">
      <c r="A65" s="96"/>
      <c r="B65" s="97"/>
      <c r="C65" s="97"/>
      <c r="D65" s="97"/>
      <c r="E65" s="97"/>
      <c r="F65" s="97"/>
      <c r="G65" s="97"/>
      <c r="H65" s="97"/>
      <c r="I65" s="97"/>
      <c r="J65" s="97"/>
      <c r="K65" s="97"/>
      <c r="P65" s="38"/>
    </row>
    <row r="66" spans="1:16" x14ac:dyDescent="0.25">
      <c r="P66" s="38"/>
    </row>
  </sheetData>
  <mergeCells count="21">
    <mergeCell ref="A65:K65"/>
    <mergeCell ref="D2:D3"/>
    <mergeCell ref="H3:I3"/>
    <mergeCell ref="G63:H63"/>
    <mergeCell ref="G64:H64"/>
    <mergeCell ref="A4:K4"/>
    <mergeCell ref="A62:C62"/>
    <mergeCell ref="I62:K62"/>
    <mergeCell ref="A63:C63"/>
    <mergeCell ref="I63:K63"/>
    <mergeCell ref="A64:C64"/>
    <mergeCell ref="I64:K64"/>
    <mergeCell ref="M1:N1"/>
    <mergeCell ref="M2:N3"/>
    <mergeCell ref="F1:G1"/>
    <mergeCell ref="F2:G3"/>
    <mergeCell ref="G62:H62"/>
    <mergeCell ref="H1:I1"/>
    <mergeCell ref="J1:K1"/>
    <mergeCell ref="H2:I2"/>
    <mergeCell ref="J2:K2"/>
  </mergeCells>
  <pageMargins left="0.51181102362204722" right="0.51181102362204722" top="0.39370078740157483" bottom="0.98425196850393704" header="0.51181102362204722" footer="0.51181102362204722"/>
  <pageSetup paperSize="9" scale="80" fitToHeight="0" orientation="landscape" r:id="rId1"/>
  <headerFooter>
    <oddHeader>&amp;L &amp;C &amp;R</oddHeader>
    <oddFooter>&amp;L &amp;CCODEVASF 5ª SR
CNPJ: 00.399.857/0015-21
Rua Dois de Dezembro, 16 , Centro, Maceió/AL &amp;R</oddFooter>
  </headerFooter>
  <rowBreaks count="1" manualBreakCount="1">
    <brk id="21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showOutlineSymbols="0" showWhiteSpace="0" view="pageBreakPreview" zoomScaleNormal="100" zoomScaleSheetLayoutView="100" workbookViewId="0">
      <selection activeCell="E17" sqref="E17"/>
    </sheetView>
  </sheetViews>
  <sheetFormatPr defaultRowHeight="13.8" x14ac:dyDescent="0.25"/>
  <cols>
    <col min="1" max="1" width="18.09765625" customWidth="1"/>
    <col min="2" max="2" width="60" bestFit="1" customWidth="1"/>
    <col min="3" max="3" width="24" customWidth="1"/>
    <col min="4" max="4" width="15.796875" customWidth="1"/>
    <col min="5" max="5" width="11.796875" customWidth="1"/>
    <col min="6" max="6" width="10" bestFit="1" customWidth="1"/>
  </cols>
  <sheetData>
    <row r="1" spans="1:6" x14ac:dyDescent="0.25">
      <c r="A1" s="63"/>
      <c r="B1" s="63" t="s">
        <v>211</v>
      </c>
      <c r="C1" s="63" t="s">
        <v>0</v>
      </c>
      <c r="D1" s="63"/>
      <c r="E1" s="101" t="s">
        <v>1</v>
      </c>
      <c r="F1" s="101"/>
    </row>
    <row r="2" spans="1:6" ht="80.099999999999994" customHeight="1" x14ac:dyDescent="0.25">
      <c r="A2" s="42"/>
      <c r="B2" s="42" t="s">
        <v>218</v>
      </c>
      <c r="C2" s="42" t="s">
        <v>2</v>
      </c>
      <c r="D2" s="42" t="s">
        <v>214</v>
      </c>
      <c r="E2" s="100" t="s">
        <v>3</v>
      </c>
      <c r="F2" s="100"/>
    </row>
    <row r="3" spans="1:6" x14ac:dyDescent="0.25">
      <c r="A3" s="115" t="s">
        <v>219</v>
      </c>
      <c r="B3" s="97"/>
      <c r="C3" s="97"/>
      <c r="D3" s="97"/>
      <c r="E3" s="97"/>
      <c r="F3" s="97"/>
    </row>
    <row r="4" spans="1:6" ht="30" customHeight="1" x14ac:dyDescent="0.25">
      <c r="A4" s="61" t="s">
        <v>5</v>
      </c>
      <c r="B4" s="114" t="s">
        <v>8</v>
      </c>
      <c r="C4" s="114"/>
      <c r="D4" s="114"/>
      <c r="E4" s="59" t="s">
        <v>12</v>
      </c>
      <c r="F4" s="59" t="s">
        <v>13</v>
      </c>
    </row>
    <row r="5" spans="1:6" ht="24" customHeight="1" x14ac:dyDescent="0.25">
      <c r="A5" s="80" t="s">
        <v>14</v>
      </c>
      <c r="B5" s="111" t="s">
        <v>16</v>
      </c>
      <c r="C5" s="112"/>
      <c r="D5" s="113"/>
      <c r="E5" s="81">
        <f>'Orçamento Sintético_PP'!J6</f>
        <v>0</v>
      </c>
      <c r="F5" s="82" t="e">
        <f>E5/$E$21</f>
        <v>#DIV/0!</v>
      </c>
    </row>
    <row r="6" spans="1:6" ht="24" customHeight="1" x14ac:dyDescent="0.25">
      <c r="A6" s="80" t="s">
        <v>34</v>
      </c>
      <c r="B6" s="111" t="s">
        <v>35</v>
      </c>
      <c r="C6" s="112"/>
      <c r="D6" s="113"/>
      <c r="E6" s="81">
        <f>'Orçamento Sintético_PP'!J11</f>
        <v>0</v>
      </c>
      <c r="F6" s="82" t="e">
        <f t="shared" ref="F6:F17" si="0">E6/$E$21</f>
        <v>#DIV/0!</v>
      </c>
    </row>
    <row r="7" spans="1:6" ht="24" customHeight="1" x14ac:dyDescent="0.25">
      <c r="A7" s="80" t="s">
        <v>46</v>
      </c>
      <c r="B7" s="111" t="s">
        <v>47</v>
      </c>
      <c r="C7" s="112"/>
      <c r="D7" s="113"/>
      <c r="E7" s="81">
        <f>'Orçamento Sintético_PP'!J15</f>
        <v>0</v>
      </c>
      <c r="F7" s="82" t="e">
        <f t="shared" si="0"/>
        <v>#DIV/0!</v>
      </c>
    </row>
    <row r="8" spans="1:6" ht="24" customHeight="1" x14ac:dyDescent="0.25">
      <c r="A8" s="80" t="s">
        <v>63</v>
      </c>
      <c r="B8" s="111" t="s">
        <v>64</v>
      </c>
      <c r="C8" s="112"/>
      <c r="D8" s="113"/>
      <c r="E8" s="81">
        <f>'Orçamento Sintético_PP'!J20</f>
        <v>0</v>
      </c>
      <c r="F8" s="82" t="e">
        <f t="shared" si="0"/>
        <v>#DIV/0!</v>
      </c>
    </row>
    <row r="9" spans="1:6" ht="24" customHeight="1" x14ac:dyDescent="0.25">
      <c r="A9" s="80" t="s">
        <v>83</v>
      </c>
      <c r="B9" s="111" t="s">
        <v>84</v>
      </c>
      <c r="C9" s="112"/>
      <c r="D9" s="113"/>
      <c r="E9" s="81">
        <f>'Orçamento Sintético_PP'!J26</f>
        <v>0</v>
      </c>
      <c r="F9" s="82" t="e">
        <f t="shared" si="0"/>
        <v>#DIV/0!</v>
      </c>
    </row>
    <row r="10" spans="1:6" ht="24" customHeight="1" x14ac:dyDescent="0.25">
      <c r="A10" s="80" t="s">
        <v>91</v>
      </c>
      <c r="B10" s="111" t="s">
        <v>92</v>
      </c>
      <c r="C10" s="112"/>
      <c r="D10" s="113"/>
      <c r="E10" s="81">
        <f>'Orçamento Sintético_PP'!J29</f>
        <v>0</v>
      </c>
      <c r="F10" s="82" t="e">
        <f t="shared" si="0"/>
        <v>#DIV/0!</v>
      </c>
    </row>
    <row r="11" spans="1:6" ht="24" customHeight="1" x14ac:dyDescent="0.25">
      <c r="A11" s="80" t="s">
        <v>96</v>
      </c>
      <c r="B11" s="111" t="s">
        <v>97</v>
      </c>
      <c r="C11" s="112"/>
      <c r="D11" s="113"/>
      <c r="E11" s="81">
        <f>'Orçamento Sintético_PP'!J31</f>
        <v>0</v>
      </c>
      <c r="F11" s="82" t="e">
        <f t="shared" si="0"/>
        <v>#DIV/0!</v>
      </c>
    </row>
    <row r="12" spans="1:6" ht="24" customHeight="1" x14ac:dyDescent="0.25">
      <c r="A12" s="80" t="s">
        <v>101</v>
      </c>
      <c r="B12" s="111" t="s">
        <v>102</v>
      </c>
      <c r="C12" s="112"/>
      <c r="D12" s="113"/>
      <c r="E12" s="81">
        <f>'Orçamento Sintético_PP'!J33</f>
        <v>0</v>
      </c>
      <c r="F12" s="82" t="e">
        <f t="shared" si="0"/>
        <v>#DIV/0!</v>
      </c>
    </row>
    <row r="13" spans="1:6" ht="24" customHeight="1" x14ac:dyDescent="0.25">
      <c r="A13" s="80" t="s">
        <v>106</v>
      </c>
      <c r="B13" s="111" t="s">
        <v>107</v>
      </c>
      <c r="C13" s="112"/>
      <c r="D13" s="113"/>
      <c r="E13" s="81">
        <f>'Orçamento Sintético_PP'!J35</f>
        <v>0</v>
      </c>
      <c r="F13" s="82" t="e">
        <f t="shared" si="0"/>
        <v>#DIV/0!</v>
      </c>
    </row>
    <row r="14" spans="1:6" ht="24" customHeight="1" x14ac:dyDescent="0.25">
      <c r="A14" s="80" t="s">
        <v>128</v>
      </c>
      <c r="B14" s="111" t="s">
        <v>129</v>
      </c>
      <c r="C14" s="112"/>
      <c r="D14" s="113"/>
      <c r="E14" s="81">
        <f>'Orçamento Sintético_PP'!J42</f>
        <v>0</v>
      </c>
      <c r="F14" s="82" t="e">
        <f t="shared" si="0"/>
        <v>#DIV/0!</v>
      </c>
    </row>
    <row r="15" spans="1:6" ht="24" customHeight="1" x14ac:dyDescent="0.25">
      <c r="A15" s="80" t="s">
        <v>133</v>
      </c>
      <c r="B15" s="111" t="s">
        <v>134</v>
      </c>
      <c r="C15" s="112"/>
      <c r="D15" s="113"/>
      <c r="E15" s="81">
        <f>'Orçamento Sintético_PP'!J44</f>
        <v>0</v>
      </c>
      <c r="F15" s="82" t="e">
        <f t="shared" si="0"/>
        <v>#DIV/0!</v>
      </c>
    </row>
    <row r="16" spans="1:6" ht="24" customHeight="1" x14ac:dyDescent="0.25">
      <c r="A16" s="80" t="s">
        <v>150</v>
      </c>
      <c r="B16" s="111" t="s">
        <v>151</v>
      </c>
      <c r="C16" s="112"/>
      <c r="D16" s="113"/>
      <c r="E16" s="81">
        <f>'Orçamento Sintético_PP'!J50</f>
        <v>0</v>
      </c>
      <c r="F16" s="82" t="e">
        <f t="shared" si="0"/>
        <v>#DIV/0!</v>
      </c>
    </row>
    <row r="17" spans="1:6" ht="24" customHeight="1" x14ac:dyDescent="0.25">
      <c r="A17" s="80" t="s">
        <v>158</v>
      </c>
      <c r="B17" s="111" t="s">
        <v>159</v>
      </c>
      <c r="C17" s="112"/>
      <c r="D17" s="113"/>
      <c r="E17" s="81">
        <f>'Orçamento Sintético_PP'!J53</f>
        <v>0</v>
      </c>
      <c r="F17" s="82" t="e">
        <f t="shared" si="0"/>
        <v>#DIV/0!</v>
      </c>
    </row>
    <row r="18" spans="1:6" x14ac:dyDescent="0.25">
      <c r="A18" s="45"/>
      <c r="B18" s="45"/>
      <c r="C18" s="45"/>
      <c r="D18" s="45"/>
      <c r="E18" s="45"/>
      <c r="F18" s="45"/>
    </row>
    <row r="19" spans="1:6" x14ac:dyDescent="0.25">
      <c r="A19" s="41"/>
      <c r="B19" s="44"/>
      <c r="C19" s="85"/>
      <c r="D19" s="84" t="s">
        <v>185</v>
      </c>
      <c r="E19" s="83">
        <f>'Orçamento Sintético_PP'!I63</f>
        <v>0</v>
      </c>
      <c r="F19" s="43"/>
    </row>
    <row r="20" spans="1:6" x14ac:dyDescent="0.25">
      <c r="A20" s="41"/>
      <c r="B20" s="44"/>
      <c r="C20" s="85"/>
      <c r="D20" s="84" t="s">
        <v>186</v>
      </c>
      <c r="E20" s="83">
        <f>'Orçamento Sintético_PP'!I64</f>
        <v>0</v>
      </c>
      <c r="F20" s="43"/>
    </row>
    <row r="21" spans="1:6" x14ac:dyDescent="0.25">
      <c r="A21" s="41"/>
      <c r="B21" s="44"/>
      <c r="C21" s="85"/>
      <c r="D21" s="84" t="s">
        <v>187</v>
      </c>
      <c r="E21" s="83">
        <f>SUM(E5:E17)</f>
        <v>0</v>
      </c>
      <c r="F21" s="43"/>
    </row>
    <row r="22" spans="1:6" ht="70.05" customHeight="1" x14ac:dyDescent="0.25">
      <c r="A22" s="110"/>
      <c r="B22" s="97"/>
      <c r="C22" s="97"/>
      <c r="D22" s="97"/>
      <c r="E22" s="97"/>
      <c r="F22" s="97"/>
    </row>
  </sheetData>
  <mergeCells count="18">
    <mergeCell ref="A22:F22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6:D6"/>
    <mergeCell ref="E1:F1"/>
    <mergeCell ref="E2:F2"/>
    <mergeCell ref="A3:F3"/>
    <mergeCell ref="B4:D4"/>
    <mergeCell ref="B5:D5"/>
  </mergeCells>
  <pageMargins left="0.51181102362204722" right="0.51181102362204722" top="0.39370078740157483" bottom="0.98425196850393704" header="0.51181102362204722" footer="0.51181102362204722"/>
  <pageSetup paperSize="9" scale="89" fitToHeight="0" orientation="landscape" r:id="rId1"/>
  <headerFooter>
    <oddHeader>&amp;L &amp;C &amp;R</oddHeader>
    <oddFooter>&amp;L &amp;CCODEVASF 5ª SR
CNPJ: 00.399.857/0015-21
Rua Dois de Dezembro, 16 , Centro, Maceió/AL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OutlineSymbols="0" showWhiteSpace="0" view="pageBreakPreview" topLeftCell="B1" zoomScaleNormal="100" zoomScaleSheetLayoutView="100" workbookViewId="0">
      <selection activeCell="N34" sqref="N34"/>
    </sheetView>
  </sheetViews>
  <sheetFormatPr defaultRowHeight="13.8" x14ac:dyDescent="0.25"/>
  <cols>
    <col min="1" max="1" width="18.796875" customWidth="1"/>
    <col min="2" max="2" width="60" bestFit="1" customWidth="1"/>
    <col min="3" max="3" width="22.09765625" customWidth="1"/>
    <col min="4" max="30" width="12" bestFit="1" customWidth="1"/>
  </cols>
  <sheetData>
    <row r="1" spans="1:15" x14ac:dyDescent="0.25">
      <c r="A1" s="63"/>
      <c r="B1" s="63" t="s">
        <v>220</v>
      </c>
      <c r="C1" s="63" t="s">
        <v>0</v>
      </c>
      <c r="D1" s="101"/>
      <c r="E1" s="101"/>
      <c r="F1" s="101" t="s">
        <v>1</v>
      </c>
      <c r="G1" s="101"/>
      <c r="J1" s="101"/>
      <c r="K1" s="101"/>
      <c r="L1" s="101" t="s">
        <v>1</v>
      </c>
      <c r="M1" s="101"/>
    </row>
    <row r="2" spans="1:15" ht="95.1" customHeight="1" x14ac:dyDescent="0.25">
      <c r="A2" s="42"/>
      <c r="B2" s="42" t="s">
        <v>218</v>
      </c>
      <c r="C2" s="42" t="s">
        <v>2</v>
      </c>
      <c r="D2" s="100" t="s">
        <v>214</v>
      </c>
      <c r="E2" s="100"/>
      <c r="F2" s="100" t="s">
        <v>3</v>
      </c>
      <c r="G2" s="100"/>
      <c r="J2" s="100" t="s">
        <v>214</v>
      </c>
      <c r="K2" s="100"/>
      <c r="L2" s="100" t="s">
        <v>3</v>
      </c>
      <c r="M2" s="100"/>
    </row>
    <row r="3" spans="1:15" ht="15" customHeight="1" x14ac:dyDescent="0.25">
      <c r="A3" s="118" t="s">
        <v>238</v>
      </c>
      <c r="B3" s="118"/>
      <c r="C3" s="118"/>
    </row>
    <row r="4" spans="1:15" x14ac:dyDescent="0.25">
      <c r="A4" s="61" t="s">
        <v>5</v>
      </c>
      <c r="B4" s="61" t="s">
        <v>8</v>
      </c>
      <c r="C4" s="59" t="s">
        <v>237</v>
      </c>
      <c r="D4" s="59" t="s">
        <v>236</v>
      </c>
      <c r="E4" s="59" t="s">
        <v>235</v>
      </c>
      <c r="F4" s="59" t="s">
        <v>234</v>
      </c>
      <c r="G4" s="59" t="s">
        <v>233</v>
      </c>
      <c r="H4" s="59" t="s">
        <v>232</v>
      </c>
      <c r="I4" s="59" t="s">
        <v>231</v>
      </c>
      <c r="J4" s="59" t="s">
        <v>230</v>
      </c>
      <c r="K4" s="59" t="s">
        <v>229</v>
      </c>
      <c r="L4" s="59" t="s">
        <v>228</v>
      </c>
      <c r="M4" s="59" t="s">
        <v>227</v>
      </c>
      <c r="N4" s="59" t="s">
        <v>226</v>
      </c>
      <c r="O4" s="59" t="s">
        <v>225</v>
      </c>
    </row>
    <row r="5" spans="1:15" x14ac:dyDescent="0.25">
      <c r="A5" s="116" t="s">
        <v>14</v>
      </c>
      <c r="B5" s="116" t="s">
        <v>16</v>
      </c>
      <c r="C5" s="89">
        <v>1</v>
      </c>
      <c r="D5" s="91">
        <v>8.3299999999999999E-2</v>
      </c>
      <c r="E5" s="93">
        <v>8.3299999999999999E-2</v>
      </c>
      <c r="F5" s="93">
        <v>8.3299999999999999E-2</v>
      </c>
      <c r="G5" s="93">
        <v>8.3299999999999999E-2</v>
      </c>
      <c r="H5" s="93">
        <v>8.3299999999999999E-2</v>
      </c>
      <c r="I5" s="92">
        <v>8.3299999999999999E-2</v>
      </c>
      <c r="J5" s="91">
        <v>8.3299999999999999E-2</v>
      </c>
      <c r="K5" s="91">
        <v>8.3299999999999999E-2</v>
      </c>
      <c r="L5" s="93">
        <v>8.3400000000000002E-2</v>
      </c>
      <c r="M5" s="93">
        <v>8.3400000000000002E-2</v>
      </c>
      <c r="N5" s="93">
        <v>8.3400000000000002E-2</v>
      </c>
      <c r="O5" s="92">
        <v>8.3400000000000002E-2</v>
      </c>
    </row>
    <row r="6" spans="1:15" ht="14.4" thickBot="1" x14ac:dyDescent="0.3">
      <c r="A6" s="117"/>
      <c r="B6" s="117"/>
      <c r="C6" s="90">
        <f>'Orçamento Sintético_PP'!J6</f>
        <v>0</v>
      </c>
      <c r="D6" s="86">
        <f>ROUND(D5*$C6,2)</f>
        <v>0</v>
      </c>
      <c r="E6" s="86">
        <f t="shared" ref="E6:O6" si="0">ROUND(E5*$C6,2)</f>
        <v>0</v>
      </c>
      <c r="F6" s="86">
        <f t="shared" si="0"/>
        <v>0</v>
      </c>
      <c r="G6" s="86">
        <f t="shared" si="0"/>
        <v>0</v>
      </c>
      <c r="H6" s="86">
        <f t="shared" si="0"/>
        <v>0</v>
      </c>
      <c r="I6" s="86">
        <f t="shared" si="0"/>
        <v>0</v>
      </c>
      <c r="J6" s="86">
        <f t="shared" si="0"/>
        <v>0</v>
      </c>
      <c r="K6" s="86">
        <f t="shared" si="0"/>
        <v>0</v>
      </c>
      <c r="L6" s="86">
        <f t="shared" si="0"/>
        <v>0</v>
      </c>
      <c r="M6" s="86">
        <f t="shared" si="0"/>
        <v>0</v>
      </c>
      <c r="N6" s="86">
        <f t="shared" si="0"/>
        <v>0</v>
      </c>
      <c r="O6" s="86">
        <f t="shared" si="0"/>
        <v>0</v>
      </c>
    </row>
    <row r="7" spans="1:15" ht="14.4" thickTop="1" x14ac:dyDescent="0.25">
      <c r="A7" s="116" t="s">
        <v>34</v>
      </c>
      <c r="B7" s="116" t="s">
        <v>35</v>
      </c>
      <c r="C7" s="89">
        <v>1</v>
      </c>
      <c r="D7" s="91">
        <v>8.3299999999999999E-2</v>
      </c>
      <c r="E7" s="93">
        <v>8.3299999999999999E-2</v>
      </c>
      <c r="F7" s="93">
        <v>8.3299999999999999E-2</v>
      </c>
      <c r="G7" s="93">
        <v>8.3299999999999999E-2</v>
      </c>
      <c r="H7" s="93">
        <v>8.3299999999999999E-2</v>
      </c>
      <c r="I7" s="92">
        <v>8.3299999999999999E-2</v>
      </c>
      <c r="J7" s="91">
        <v>8.3299999999999999E-2</v>
      </c>
      <c r="K7" s="91">
        <v>8.3299999999999999E-2</v>
      </c>
      <c r="L7" s="93">
        <v>8.3400000000000002E-2</v>
      </c>
      <c r="M7" s="93">
        <v>8.3400000000000002E-2</v>
      </c>
      <c r="N7" s="93">
        <v>8.3400000000000002E-2</v>
      </c>
      <c r="O7" s="92">
        <v>8.3400000000000002E-2</v>
      </c>
    </row>
    <row r="8" spans="1:15" ht="14.4" thickBot="1" x14ac:dyDescent="0.3">
      <c r="A8" s="117"/>
      <c r="B8" s="117"/>
      <c r="C8" s="90">
        <f>'Orçamento Sintético_PP'!J11</f>
        <v>0</v>
      </c>
      <c r="D8" s="86">
        <f>ROUND(D7*$C8,2)</f>
        <v>0</v>
      </c>
      <c r="E8" s="86">
        <f t="shared" ref="E8" si="1">ROUND(E7*$C8,2)</f>
        <v>0</v>
      </c>
      <c r="F8" s="86">
        <f t="shared" ref="F8" si="2">ROUND(F7*$C8,2)</f>
        <v>0</v>
      </c>
      <c r="G8" s="86">
        <f t="shared" ref="G8" si="3">ROUND(G7*$C8,2)</f>
        <v>0</v>
      </c>
      <c r="H8" s="86">
        <f t="shared" ref="H8" si="4">ROUND(H7*$C8,2)</f>
        <v>0</v>
      </c>
      <c r="I8" s="86">
        <f t="shared" ref="I8" si="5">ROUND(I7*$C8,2)</f>
        <v>0</v>
      </c>
      <c r="J8" s="86">
        <f t="shared" ref="J8" si="6">ROUND(J7*$C8,2)</f>
        <v>0</v>
      </c>
      <c r="K8" s="86">
        <f t="shared" ref="K8" si="7">ROUND(K7*$C8,2)</f>
        <v>0</v>
      </c>
      <c r="L8" s="86">
        <f t="shared" ref="L8" si="8">ROUND(L7*$C8,2)</f>
        <v>0</v>
      </c>
      <c r="M8" s="86">
        <f t="shared" ref="M8" si="9">ROUND(M7*$C8,2)</f>
        <v>0</v>
      </c>
      <c r="N8" s="86">
        <f t="shared" ref="N8" si="10">ROUND(N7*$C8,2)</f>
        <v>0</v>
      </c>
      <c r="O8" s="86">
        <f t="shared" ref="O8" si="11">ROUND(O7*$C8,2)</f>
        <v>0</v>
      </c>
    </row>
    <row r="9" spans="1:15" ht="14.4" thickTop="1" x14ac:dyDescent="0.25">
      <c r="A9" s="116" t="s">
        <v>46</v>
      </c>
      <c r="B9" s="116" t="s">
        <v>47</v>
      </c>
      <c r="C9" s="89">
        <v>1</v>
      </c>
      <c r="D9" s="91">
        <v>8.3299999999999999E-2</v>
      </c>
      <c r="E9" s="93">
        <v>8.3299999999999999E-2</v>
      </c>
      <c r="F9" s="93">
        <v>8.3299999999999999E-2</v>
      </c>
      <c r="G9" s="93">
        <v>8.3299999999999999E-2</v>
      </c>
      <c r="H9" s="93">
        <v>8.3299999999999999E-2</v>
      </c>
      <c r="I9" s="92">
        <v>8.3299999999999999E-2</v>
      </c>
      <c r="J9" s="91">
        <v>8.3299999999999999E-2</v>
      </c>
      <c r="K9" s="91">
        <v>8.3299999999999999E-2</v>
      </c>
      <c r="L9" s="93">
        <v>8.3400000000000002E-2</v>
      </c>
      <c r="M9" s="93">
        <v>8.3400000000000002E-2</v>
      </c>
      <c r="N9" s="93">
        <v>8.3400000000000002E-2</v>
      </c>
      <c r="O9" s="92">
        <v>8.3400000000000002E-2</v>
      </c>
    </row>
    <row r="10" spans="1:15" ht="14.4" thickBot="1" x14ac:dyDescent="0.3">
      <c r="A10" s="117"/>
      <c r="B10" s="117"/>
      <c r="C10" s="90">
        <f>'Orçamento Sintético_PP'!J15</f>
        <v>0</v>
      </c>
      <c r="D10" s="86">
        <f>ROUND(D9*$C10,2)</f>
        <v>0</v>
      </c>
      <c r="E10" s="86">
        <f t="shared" ref="E10" si="12">ROUND(E9*$C10,2)</f>
        <v>0</v>
      </c>
      <c r="F10" s="86">
        <f t="shared" ref="F10" si="13">ROUND(F9*$C10,2)</f>
        <v>0</v>
      </c>
      <c r="G10" s="86">
        <f t="shared" ref="G10" si="14">ROUND(G9*$C10,2)</f>
        <v>0</v>
      </c>
      <c r="H10" s="86">
        <f t="shared" ref="H10" si="15">ROUND(H9*$C10,2)</f>
        <v>0</v>
      </c>
      <c r="I10" s="86">
        <f t="shared" ref="I10" si="16">ROUND(I9*$C10,2)</f>
        <v>0</v>
      </c>
      <c r="J10" s="86">
        <f t="shared" ref="J10" si="17">ROUND(J9*$C10,2)</f>
        <v>0</v>
      </c>
      <c r="K10" s="86">
        <f t="shared" ref="K10" si="18">ROUND(K9*$C10,2)</f>
        <v>0</v>
      </c>
      <c r="L10" s="86">
        <f t="shared" ref="L10" si="19">ROUND(L9*$C10,2)</f>
        <v>0</v>
      </c>
      <c r="M10" s="86">
        <f t="shared" ref="M10" si="20">ROUND(M9*$C10,2)</f>
        <v>0</v>
      </c>
      <c r="N10" s="86">
        <f t="shared" ref="N10" si="21">ROUND(N9*$C10,2)</f>
        <v>0</v>
      </c>
      <c r="O10" s="86">
        <f t="shared" ref="O10" si="22">ROUND(O9*$C10,2)</f>
        <v>0</v>
      </c>
    </row>
    <row r="11" spans="1:15" ht="14.4" thickTop="1" x14ac:dyDescent="0.25">
      <c r="A11" s="116" t="s">
        <v>63</v>
      </c>
      <c r="B11" s="116" t="s">
        <v>64</v>
      </c>
      <c r="C11" s="89">
        <v>1</v>
      </c>
      <c r="D11" s="91">
        <v>8.3299999999999999E-2</v>
      </c>
      <c r="E11" s="93">
        <v>8.3299999999999999E-2</v>
      </c>
      <c r="F11" s="93">
        <v>8.3299999999999999E-2</v>
      </c>
      <c r="G11" s="93">
        <v>8.3299999999999999E-2</v>
      </c>
      <c r="H11" s="93">
        <v>8.3299999999999999E-2</v>
      </c>
      <c r="I11" s="92">
        <v>8.3299999999999999E-2</v>
      </c>
      <c r="J11" s="91">
        <v>8.3299999999999999E-2</v>
      </c>
      <c r="K11" s="91">
        <v>8.3299999999999999E-2</v>
      </c>
      <c r="L11" s="93">
        <v>8.3400000000000002E-2</v>
      </c>
      <c r="M11" s="93">
        <v>8.3400000000000002E-2</v>
      </c>
      <c r="N11" s="93">
        <v>8.3400000000000002E-2</v>
      </c>
      <c r="O11" s="92">
        <v>8.3400000000000002E-2</v>
      </c>
    </row>
    <row r="12" spans="1:15" ht="14.4" thickBot="1" x14ac:dyDescent="0.3">
      <c r="A12" s="117"/>
      <c r="B12" s="117"/>
      <c r="C12" s="90">
        <f>'Orçamento Sintético_PP'!J20</f>
        <v>0</v>
      </c>
      <c r="D12" s="86">
        <f>ROUND(D11*$C12,2)</f>
        <v>0</v>
      </c>
      <c r="E12" s="86">
        <f t="shared" ref="E12" si="23">ROUND(E11*$C12,2)</f>
        <v>0</v>
      </c>
      <c r="F12" s="86">
        <f t="shared" ref="F12" si="24">ROUND(F11*$C12,2)</f>
        <v>0</v>
      </c>
      <c r="G12" s="86">
        <f t="shared" ref="G12" si="25">ROUND(G11*$C12,2)</f>
        <v>0</v>
      </c>
      <c r="H12" s="86">
        <f t="shared" ref="H12" si="26">ROUND(H11*$C12,2)</f>
        <v>0</v>
      </c>
      <c r="I12" s="86">
        <f t="shared" ref="I12" si="27">ROUND(I11*$C12,2)</f>
        <v>0</v>
      </c>
      <c r="J12" s="86">
        <f t="shared" ref="J12" si="28">ROUND(J11*$C12,2)</f>
        <v>0</v>
      </c>
      <c r="K12" s="86">
        <f t="shared" ref="K12" si="29">ROUND(K11*$C12,2)</f>
        <v>0</v>
      </c>
      <c r="L12" s="86">
        <f t="shared" ref="L12" si="30">ROUND(L11*$C12,2)</f>
        <v>0</v>
      </c>
      <c r="M12" s="86">
        <f t="shared" ref="M12" si="31">ROUND(M11*$C12,2)</f>
        <v>0</v>
      </c>
      <c r="N12" s="86">
        <f t="shared" ref="N12" si="32">ROUND(N11*$C12,2)</f>
        <v>0</v>
      </c>
      <c r="O12" s="86">
        <f t="shared" ref="O12" si="33">ROUND(O11*$C12,2)</f>
        <v>0</v>
      </c>
    </row>
    <row r="13" spans="1:15" ht="14.4" thickTop="1" x14ac:dyDescent="0.25">
      <c r="A13" s="116" t="s">
        <v>83</v>
      </c>
      <c r="B13" s="116" t="s">
        <v>84</v>
      </c>
      <c r="C13" s="89">
        <v>1</v>
      </c>
      <c r="D13" s="91">
        <v>8.3299999999999999E-2</v>
      </c>
      <c r="E13" s="93">
        <v>8.3299999999999999E-2</v>
      </c>
      <c r="F13" s="93">
        <v>8.3299999999999999E-2</v>
      </c>
      <c r="G13" s="93">
        <v>8.3299999999999999E-2</v>
      </c>
      <c r="H13" s="93">
        <v>8.3299999999999999E-2</v>
      </c>
      <c r="I13" s="92">
        <v>8.3299999999999999E-2</v>
      </c>
      <c r="J13" s="91">
        <v>8.3299999999999999E-2</v>
      </c>
      <c r="K13" s="91">
        <v>8.3299999999999999E-2</v>
      </c>
      <c r="L13" s="93">
        <v>8.3400000000000002E-2</v>
      </c>
      <c r="M13" s="93">
        <v>8.3400000000000002E-2</v>
      </c>
      <c r="N13" s="93">
        <v>8.3400000000000002E-2</v>
      </c>
      <c r="O13" s="92">
        <v>8.3400000000000002E-2</v>
      </c>
    </row>
    <row r="14" spans="1:15" ht="14.4" thickBot="1" x14ac:dyDescent="0.3">
      <c r="A14" s="117"/>
      <c r="B14" s="117"/>
      <c r="C14" s="90">
        <f>'Orçamento Sintético_PP'!J26</f>
        <v>0</v>
      </c>
      <c r="D14" s="86">
        <f>ROUND(D13*$C14,2)</f>
        <v>0</v>
      </c>
      <c r="E14" s="86">
        <f t="shared" ref="E14" si="34">ROUND(E13*$C14,2)</f>
        <v>0</v>
      </c>
      <c r="F14" s="86">
        <f t="shared" ref="F14" si="35">ROUND(F13*$C14,2)</f>
        <v>0</v>
      </c>
      <c r="G14" s="86">
        <f t="shared" ref="G14" si="36">ROUND(G13*$C14,2)</f>
        <v>0</v>
      </c>
      <c r="H14" s="86">
        <f t="shared" ref="H14" si="37">ROUND(H13*$C14,2)</f>
        <v>0</v>
      </c>
      <c r="I14" s="86">
        <f t="shared" ref="I14" si="38">ROUND(I13*$C14,2)</f>
        <v>0</v>
      </c>
      <c r="J14" s="86">
        <f t="shared" ref="J14" si="39">ROUND(J13*$C14,2)</f>
        <v>0</v>
      </c>
      <c r="K14" s="86">
        <f t="shared" ref="K14" si="40">ROUND(K13*$C14,2)</f>
        <v>0</v>
      </c>
      <c r="L14" s="86">
        <f t="shared" ref="L14" si="41">ROUND(L13*$C14,2)</f>
        <v>0</v>
      </c>
      <c r="M14" s="86">
        <f t="shared" ref="M14" si="42">ROUND(M13*$C14,2)</f>
        <v>0</v>
      </c>
      <c r="N14" s="86">
        <f t="shared" ref="N14" si="43">ROUND(N13*$C14,2)</f>
        <v>0</v>
      </c>
      <c r="O14" s="86">
        <f t="shared" ref="O14" si="44">ROUND(O13*$C14,2)</f>
        <v>0</v>
      </c>
    </row>
    <row r="15" spans="1:15" ht="14.4" thickTop="1" x14ac:dyDescent="0.25">
      <c r="A15" s="116" t="s">
        <v>91</v>
      </c>
      <c r="B15" s="116" t="s">
        <v>92</v>
      </c>
      <c r="C15" s="89">
        <v>1</v>
      </c>
      <c r="D15" s="91">
        <v>8.3299999999999999E-2</v>
      </c>
      <c r="E15" s="93">
        <v>8.3299999999999999E-2</v>
      </c>
      <c r="F15" s="93">
        <v>8.3299999999999999E-2</v>
      </c>
      <c r="G15" s="93">
        <v>8.3299999999999999E-2</v>
      </c>
      <c r="H15" s="93">
        <v>8.3299999999999999E-2</v>
      </c>
      <c r="I15" s="92">
        <v>8.3299999999999999E-2</v>
      </c>
      <c r="J15" s="91">
        <v>8.3299999999999999E-2</v>
      </c>
      <c r="K15" s="91">
        <v>8.3299999999999999E-2</v>
      </c>
      <c r="L15" s="93">
        <v>8.3400000000000002E-2</v>
      </c>
      <c r="M15" s="93">
        <v>8.3400000000000002E-2</v>
      </c>
      <c r="N15" s="93">
        <v>8.3400000000000002E-2</v>
      </c>
      <c r="O15" s="92">
        <v>8.3400000000000002E-2</v>
      </c>
    </row>
    <row r="16" spans="1:15" ht="14.4" thickBot="1" x14ac:dyDescent="0.3">
      <c r="A16" s="117"/>
      <c r="B16" s="117"/>
      <c r="C16" s="90">
        <f>'Orçamento Sintético_PP'!J29</f>
        <v>0</v>
      </c>
      <c r="D16" s="86">
        <f>ROUND(D15*$C16,2)</f>
        <v>0</v>
      </c>
      <c r="E16" s="86">
        <f t="shared" ref="E16" si="45">ROUND(E15*$C16,2)</f>
        <v>0</v>
      </c>
      <c r="F16" s="86">
        <f t="shared" ref="F16" si="46">ROUND(F15*$C16,2)</f>
        <v>0</v>
      </c>
      <c r="G16" s="86">
        <f t="shared" ref="G16" si="47">ROUND(G15*$C16,2)</f>
        <v>0</v>
      </c>
      <c r="H16" s="86">
        <f t="shared" ref="H16" si="48">ROUND(H15*$C16,2)</f>
        <v>0</v>
      </c>
      <c r="I16" s="86">
        <f t="shared" ref="I16" si="49">ROUND(I15*$C16,2)</f>
        <v>0</v>
      </c>
      <c r="J16" s="86">
        <f t="shared" ref="J16" si="50">ROUND(J15*$C16,2)</f>
        <v>0</v>
      </c>
      <c r="K16" s="86">
        <f t="shared" ref="K16" si="51">ROUND(K15*$C16,2)</f>
        <v>0</v>
      </c>
      <c r="L16" s="86">
        <f t="shared" ref="L16" si="52">ROUND(L15*$C16,2)</f>
        <v>0</v>
      </c>
      <c r="M16" s="86">
        <f t="shared" ref="M16" si="53">ROUND(M15*$C16,2)</f>
        <v>0</v>
      </c>
      <c r="N16" s="86">
        <f t="shared" ref="N16" si="54">ROUND(N15*$C16,2)</f>
        <v>0</v>
      </c>
      <c r="O16" s="86">
        <f t="shared" ref="O16" si="55">ROUND(O15*$C16,2)</f>
        <v>0</v>
      </c>
    </row>
    <row r="17" spans="1:15" ht="14.4" thickTop="1" x14ac:dyDescent="0.25">
      <c r="A17" s="116" t="s">
        <v>96</v>
      </c>
      <c r="B17" s="116" t="s">
        <v>97</v>
      </c>
      <c r="C17" s="89">
        <v>1</v>
      </c>
      <c r="D17" s="91">
        <v>8.3299999999999999E-2</v>
      </c>
      <c r="E17" s="93">
        <v>8.3299999999999999E-2</v>
      </c>
      <c r="F17" s="93">
        <v>8.3299999999999999E-2</v>
      </c>
      <c r="G17" s="93">
        <v>8.3299999999999999E-2</v>
      </c>
      <c r="H17" s="93">
        <v>8.3299999999999999E-2</v>
      </c>
      <c r="I17" s="92">
        <v>8.3299999999999999E-2</v>
      </c>
      <c r="J17" s="91">
        <v>8.3299999999999999E-2</v>
      </c>
      <c r="K17" s="91">
        <v>8.3299999999999999E-2</v>
      </c>
      <c r="L17" s="93">
        <v>8.3400000000000002E-2</v>
      </c>
      <c r="M17" s="93">
        <v>8.3400000000000002E-2</v>
      </c>
      <c r="N17" s="93">
        <v>8.3400000000000002E-2</v>
      </c>
      <c r="O17" s="92">
        <v>8.3400000000000002E-2</v>
      </c>
    </row>
    <row r="18" spans="1:15" ht="14.4" thickBot="1" x14ac:dyDescent="0.3">
      <c r="A18" s="117"/>
      <c r="B18" s="117"/>
      <c r="C18" s="90">
        <f>'Orçamento Sintético_PP'!J31</f>
        <v>0</v>
      </c>
      <c r="D18" s="86">
        <f>ROUND(D17*$C18,2)</f>
        <v>0</v>
      </c>
      <c r="E18" s="86">
        <f t="shared" ref="E18" si="56">ROUND(E17*$C18,2)</f>
        <v>0</v>
      </c>
      <c r="F18" s="86">
        <f t="shared" ref="F18" si="57">ROUND(F17*$C18,2)</f>
        <v>0</v>
      </c>
      <c r="G18" s="86">
        <f t="shared" ref="G18" si="58">ROUND(G17*$C18,2)</f>
        <v>0</v>
      </c>
      <c r="H18" s="86">
        <f t="shared" ref="H18" si="59">ROUND(H17*$C18,2)</f>
        <v>0</v>
      </c>
      <c r="I18" s="86">
        <f t="shared" ref="I18" si="60">ROUND(I17*$C18,2)</f>
        <v>0</v>
      </c>
      <c r="J18" s="86">
        <f t="shared" ref="J18" si="61">ROUND(J17*$C18,2)</f>
        <v>0</v>
      </c>
      <c r="K18" s="86">
        <f t="shared" ref="K18" si="62">ROUND(K17*$C18,2)</f>
        <v>0</v>
      </c>
      <c r="L18" s="86">
        <f t="shared" ref="L18" si="63">ROUND(L17*$C18,2)</f>
        <v>0</v>
      </c>
      <c r="M18" s="86">
        <f t="shared" ref="M18" si="64">ROUND(M17*$C18,2)</f>
        <v>0</v>
      </c>
      <c r="N18" s="86">
        <f t="shared" ref="N18" si="65">ROUND(N17*$C18,2)</f>
        <v>0</v>
      </c>
      <c r="O18" s="86">
        <f t="shared" ref="O18" si="66">ROUND(O17*$C18,2)</f>
        <v>0</v>
      </c>
    </row>
    <row r="19" spans="1:15" ht="14.4" thickTop="1" x14ac:dyDescent="0.25">
      <c r="A19" s="116" t="s">
        <v>101</v>
      </c>
      <c r="B19" s="116" t="s">
        <v>102</v>
      </c>
      <c r="C19" s="89">
        <v>1</v>
      </c>
      <c r="D19" s="91">
        <v>8.3299999999999999E-2</v>
      </c>
      <c r="E19" s="93">
        <v>8.3299999999999999E-2</v>
      </c>
      <c r="F19" s="93">
        <v>8.3299999999999999E-2</v>
      </c>
      <c r="G19" s="93">
        <v>8.3299999999999999E-2</v>
      </c>
      <c r="H19" s="93">
        <v>8.3299999999999999E-2</v>
      </c>
      <c r="I19" s="92">
        <v>8.3299999999999999E-2</v>
      </c>
      <c r="J19" s="91">
        <v>8.3299999999999999E-2</v>
      </c>
      <c r="K19" s="91">
        <v>8.3299999999999999E-2</v>
      </c>
      <c r="L19" s="93">
        <v>8.3400000000000002E-2</v>
      </c>
      <c r="M19" s="93">
        <v>8.3400000000000002E-2</v>
      </c>
      <c r="N19" s="93">
        <v>8.3400000000000002E-2</v>
      </c>
      <c r="O19" s="92">
        <v>8.3400000000000002E-2</v>
      </c>
    </row>
    <row r="20" spans="1:15" ht="14.4" thickBot="1" x14ac:dyDescent="0.3">
      <c r="A20" s="117"/>
      <c r="B20" s="117"/>
      <c r="C20" s="90">
        <f>'Orçamento Sintético_PP'!J33</f>
        <v>0</v>
      </c>
      <c r="D20" s="86">
        <f>ROUND(D19*$C20,2)</f>
        <v>0</v>
      </c>
      <c r="E20" s="86">
        <f t="shared" ref="E20" si="67">ROUND(E19*$C20,2)</f>
        <v>0</v>
      </c>
      <c r="F20" s="86">
        <f t="shared" ref="F20" si="68">ROUND(F19*$C20,2)</f>
        <v>0</v>
      </c>
      <c r="G20" s="86">
        <f t="shared" ref="G20" si="69">ROUND(G19*$C20,2)</f>
        <v>0</v>
      </c>
      <c r="H20" s="86">
        <f t="shared" ref="H20" si="70">ROUND(H19*$C20,2)</f>
        <v>0</v>
      </c>
      <c r="I20" s="86">
        <f t="shared" ref="I20" si="71">ROUND(I19*$C20,2)</f>
        <v>0</v>
      </c>
      <c r="J20" s="86">
        <f t="shared" ref="J20" si="72">ROUND(J19*$C20,2)</f>
        <v>0</v>
      </c>
      <c r="K20" s="86">
        <f t="shared" ref="K20" si="73">ROUND(K19*$C20,2)</f>
        <v>0</v>
      </c>
      <c r="L20" s="86">
        <f t="shared" ref="L20" si="74">ROUND(L19*$C20,2)</f>
        <v>0</v>
      </c>
      <c r="M20" s="86">
        <f t="shared" ref="M20" si="75">ROUND(M19*$C20,2)</f>
        <v>0</v>
      </c>
      <c r="N20" s="86">
        <f t="shared" ref="N20" si="76">ROUND(N19*$C20,2)</f>
        <v>0</v>
      </c>
      <c r="O20" s="86">
        <f t="shared" ref="O20" si="77">ROUND(O19*$C20,2)</f>
        <v>0</v>
      </c>
    </row>
    <row r="21" spans="1:15" ht="14.4" thickTop="1" x14ac:dyDescent="0.25">
      <c r="A21" s="116" t="s">
        <v>106</v>
      </c>
      <c r="B21" s="116" t="s">
        <v>107</v>
      </c>
      <c r="C21" s="89">
        <v>1</v>
      </c>
      <c r="D21" s="91">
        <v>8.3299999999999999E-2</v>
      </c>
      <c r="E21" s="93">
        <v>8.3299999999999999E-2</v>
      </c>
      <c r="F21" s="93">
        <v>8.3299999999999999E-2</v>
      </c>
      <c r="G21" s="93">
        <v>8.3299999999999999E-2</v>
      </c>
      <c r="H21" s="93">
        <v>8.3299999999999999E-2</v>
      </c>
      <c r="I21" s="92">
        <v>8.3299999999999999E-2</v>
      </c>
      <c r="J21" s="91">
        <v>8.3299999999999999E-2</v>
      </c>
      <c r="K21" s="91">
        <v>8.3299999999999999E-2</v>
      </c>
      <c r="L21" s="93">
        <v>8.3400000000000002E-2</v>
      </c>
      <c r="M21" s="93">
        <v>8.3400000000000002E-2</v>
      </c>
      <c r="N21" s="93">
        <v>8.3400000000000002E-2</v>
      </c>
      <c r="O21" s="92">
        <v>8.3400000000000002E-2</v>
      </c>
    </row>
    <row r="22" spans="1:15" ht="14.4" thickBot="1" x14ac:dyDescent="0.3">
      <c r="A22" s="117"/>
      <c r="B22" s="117"/>
      <c r="C22" s="90">
        <f>'Orçamento Sintético_PP'!J35</f>
        <v>0</v>
      </c>
      <c r="D22" s="86">
        <f>ROUND(D21*$C22,2)</f>
        <v>0</v>
      </c>
      <c r="E22" s="86">
        <f t="shared" ref="E22" si="78">ROUND(E21*$C22,2)</f>
        <v>0</v>
      </c>
      <c r="F22" s="86">
        <f t="shared" ref="F22" si="79">ROUND(F21*$C22,2)</f>
        <v>0</v>
      </c>
      <c r="G22" s="86">
        <f t="shared" ref="G22" si="80">ROUND(G21*$C22,2)</f>
        <v>0</v>
      </c>
      <c r="H22" s="86">
        <f t="shared" ref="H22" si="81">ROUND(H21*$C22,2)</f>
        <v>0</v>
      </c>
      <c r="I22" s="86">
        <f t="shared" ref="I22" si="82">ROUND(I21*$C22,2)</f>
        <v>0</v>
      </c>
      <c r="J22" s="86">
        <f t="shared" ref="J22" si="83">ROUND(J21*$C22,2)</f>
        <v>0</v>
      </c>
      <c r="K22" s="86">
        <f t="shared" ref="K22" si="84">ROUND(K21*$C22,2)</f>
        <v>0</v>
      </c>
      <c r="L22" s="86">
        <f t="shared" ref="L22" si="85">ROUND(L21*$C22,2)</f>
        <v>0</v>
      </c>
      <c r="M22" s="86">
        <f t="shared" ref="M22" si="86">ROUND(M21*$C22,2)</f>
        <v>0</v>
      </c>
      <c r="N22" s="86">
        <f t="shared" ref="N22" si="87">ROUND(N21*$C22,2)</f>
        <v>0</v>
      </c>
      <c r="O22" s="86">
        <f t="shared" ref="O22" si="88">ROUND(O21*$C22,2)</f>
        <v>0</v>
      </c>
    </row>
    <row r="23" spans="1:15" ht="14.4" thickTop="1" x14ac:dyDescent="0.25">
      <c r="A23" s="116" t="s">
        <v>128</v>
      </c>
      <c r="B23" s="116" t="s">
        <v>129</v>
      </c>
      <c r="C23" s="89">
        <v>1</v>
      </c>
      <c r="D23" s="91">
        <v>8.3299999999999999E-2</v>
      </c>
      <c r="E23" s="93">
        <v>8.3299999999999999E-2</v>
      </c>
      <c r="F23" s="93">
        <v>8.3299999999999999E-2</v>
      </c>
      <c r="G23" s="93">
        <v>8.3299999999999999E-2</v>
      </c>
      <c r="H23" s="93">
        <v>8.3299999999999999E-2</v>
      </c>
      <c r="I23" s="92">
        <v>8.3299999999999999E-2</v>
      </c>
      <c r="J23" s="91">
        <v>8.3299999999999999E-2</v>
      </c>
      <c r="K23" s="91">
        <v>8.3299999999999999E-2</v>
      </c>
      <c r="L23" s="93">
        <v>8.3400000000000002E-2</v>
      </c>
      <c r="M23" s="93">
        <v>8.3400000000000002E-2</v>
      </c>
      <c r="N23" s="93">
        <v>8.3400000000000002E-2</v>
      </c>
      <c r="O23" s="92">
        <v>8.3400000000000002E-2</v>
      </c>
    </row>
    <row r="24" spans="1:15" ht="14.4" thickBot="1" x14ac:dyDescent="0.3">
      <c r="A24" s="117"/>
      <c r="B24" s="117"/>
      <c r="C24" s="90">
        <f>'Orçamento Sintético_PP'!J42</f>
        <v>0</v>
      </c>
      <c r="D24" s="86">
        <f>ROUND(D23*$C24,2)</f>
        <v>0</v>
      </c>
      <c r="E24" s="86">
        <f t="shared" ref="E24" si="89">ROUND(E23*$C24,2)</f>
        <v>0</v>
      </c>
      <c r="F24" s="86">
        <f t="shared" ref="F24" si="90">ROUND(F23*$C24,2)</f>
        <v>0</v>
      </c>
      <c r="G24" s="86">
        <f t="shared" ref="G24" si="91">ROUND(G23*$C24,2)</f>
        <v>0</v>
      </c>
      <c r="H24" s="86">
        <f t="shared" ref="H24" si="92">ROUND(H23*$C24,2)</f>
        <v>0</v>
      </c>
      <c r="I24" s="86">
        <f t="shared" ref="I24" si="93">ROUND(I23*$C24,2)</f>
        <v>0</v>
      </c>
      <c r="J24" s="86">
        <f t="shared" ref="J24" si="94">ROUND(J23*$C24,2)</f>
        <v>0</v>
      </c>
      <c r="K24" s="86">
        <f t="shared" ref="K24" si="95">ROUND(K23*$C24,2)</f>
        <v>0</v>
      </c>
      <c r="L24" s="86">
        <f t="shared" ref="L24" si="96">ROUND(L23*$C24,2)</f>
        <v>0</v>
      </c>
      <c r="M24" s="86">
        <f t="shared" ref="M24" si="97">ROUND(M23*$C24,2)</f>
        <v>0</v>
      </c>
      <c r="N24" s="86">
        <f t="shared" ref="N24" si="98">ROUND(N23*$C24,2)</f>
        <v>0</v>
      </c>
      <c r="O24" s="86">
        <f t="shared" ref="O24" si="99">ROUND(O23*$C24,2)</f>
        <v>0</v>
      </c>
    </row>
    <row r="25" spans="1:15" ht="14.4" thickTop="1" x14ac:dyDescent="0.25">
      <c r="A25" s="116" t="s">
        <v>133</v>
      </c>
      <c r="B25" s="116" t="s">
        <v>134</v>
      </c>
      <c r="C25" s="89">
        <v>1</v>
      </c>
      <c r="D25" s="91">
        <v>8.3299999999999999E-2</v>
      </c>
      <c r="E25" s="93">
        <v>8.3299999999999999E-2</v>
      </c>
      <c r="F25" s="93">
        <v>8.3299999999999999E-2</v>
      </c>
      <c r="G25" s="93">
        <v>8.3299999999999999E-2</v>
      </c>
      <c r="H25" s="93">
        <v>8.3299999999999999E-2</v>
      </c>
      <c r="I25" s="92">
        <v>8.3299999999999999E-2</v>
      </c>
      <c r="J25" s="91">
        <v>8.3299999999999999E-2</v>
      </c>
      <c r="K25" s="91">
        <v>8.3299999999999999E-2</v>
      </c>
      <c r="L25" s="93">
        <v>8.3400000000000002E-2</v>
      </c>
      <c r="M25" s="93">
        <v>8.3400000000000002E-2</v>
      </c>
      <c r="N25" s="93">
        <v>8.3400000000000002E-2</v>
      </c>
      <c r="O25" s="92">
        <v>8.3400000000000002E-2</v>
      </c>
    </row>
    <row r="26" spans="1:15" ht="14.4" thickBot="1" x14ac:dyDescent="0.3">
      <c r="A26" s="117"/>
      <c r="B26" s="117"/>
      <c r="C26" s="90">
        <f>'Orçamento Sintético_PP'!J44</f>
        <v>0</v>
      </c>
      <c r="D26" s="86">
        <f>ROUND(D25*$C26,2)</f>
        <v>0</v>
      </c>
      <c r="E26" s="86">
        <f t="shared" ref="E26" si="100">ROUND(E25*$C26,2)</f>
        <v>0</v>
      </c>
      <c r="F26" s="86">
        <f t="shared" ref="F26" si="101">ROUND(F25*$C26,2)</f>
        <v>0</v>
      </c>
      <c r="G26" s="86">
        <f t="shared" ref="G26" si="102">ROUND(G25*$C26,2)</f>
        <v>0</v>
      </c>
      <c r="H26" s="86">
        <f t="shared" ref="H26" si="103">ROUND(H25*$C26,2)</f>
        <v>0</v>
      </c>
      <c r="I26" s="86">
        <f t="shared" ref="I26" si="104">ROUND(I25*$C26,2)</f>
        <v>0</v>
      </c>
      <c r="J26" s="86">
        <f t="shared" ref="J26" si="105">ROUND(J25*$C26,2)</f>
        <v>0</v>
      </c>
      <c r="K26" s="86">
        <f t="shared" ref="K26" si="106">ROUND(K25*$C26,2)</f>
        <v>0</v>
      </c>
      <c r="L26" s="86">
        <f t="shared" ref="L26" si="107">ROUND(L25*$C26,2)</f>
        <v>0</v>
      </c>
      <c r="M26" s="86">
        <f t="shared" ref="M26" si="108">ROUND(M25*$C26,2)</f>
        <v>0</v>
      </c>
      <c r="N26" s="86">
        <f t="shared" ref="N26" si="109">ROUND(N25*$C26,2)</f>
        <v>0</v>
      </c>
      <c r="O26" s="86">
        <f t="shared" ref="O26" si="110">ROUND(O25*$C26,2)</f>
        <v>0</v>
      </c>
    </row>
    <row r="27" spans="1:15" ht="14.4" thickTop="1" x14ac:dyDescent="0.25">
      <c r="A27" s="116" t="s">
        <v>150</v>
      </c>
      <c r="B27" s="116" t="s">
        <v>151</v>
      </c>
      <c r="C27" s="89">
        <v>1</v>
      </c>
      <c r="D27" s="91">
        <v>8.3299999999999999E-2</v>
      </c>
      <c r="E27" s="93">
        <v>8.3299999999999999E-2</v>
      </c>
      <c r="F27" s="93">
        <v>8.3299999999999999E-2</v>
      </c>
      <c r="G27" s="93">
        <v>8.3299999999999999E-2</v>
      </c>
      <c r="H27" s="93">
        <v>8.3299999999999999E-2</v>
      </c>
      <c r="I27" s="92">
        <v>8.3299999999999999E-2</v>
      </c>
      <c r="J27" s="91">
        <v>8.3299999999999999E-2</v>
      </c>
      <c r="K27" s="91">
        <v>8.3299999999999999E-2</v>
      </c>
      <c r="L27" s="93">
        <v>8.3400000000000002E-2</v>
      </c>
      <c r="M27" s="93">
        <v>8.3400000000000002E-2</v>
      </c>
      <c r="N27" s="93">
        <v>8.3400000000000002E-2</v>
      </c>
      <c r="O27" s="92">
        <v>8.3400000000000002E-2</v>
      </c>
    </row>
    <row r="28" spans="1:15" ht="14.4" thickBot="1" x14ac:dyDescent="0.3">
      <c r="A28" s="117"/>
      <c r="B28" s="117"/>
      <c r="C28" s="90">
        <f>'Orçamento Sintético_PP'!J50</f>
        <v>0</v>
      </c>
      <c r="D28" s="86">
        <f>ROUND(D27*$C28,2)</f>
        <v>0</v>
      </c>
      <c r="E28" s="86">
        <f t="shared" ref="E28" si="111">ROUND(E27*$C28,2)</f>
        <v>0</v>
      </c>
      <c r="F28" s="86">
        <f t="shared" ref="F28" si="112">ROUND(F27*$C28,2)</f>
        <v>0</v>
      </c>
      <c r="G28" s="86">
        <f t="shared" ref="G28" si="113">ROUND(G27*$C28,2)</f>
        <v>0</v>
      </c>
      <c r="H28" s="86">
        <f t="shared" ref="H28" si="114">ROUND(H27*$C28,2)</f>
        <v>0</v>
      </c>
      <c r="I28" s="86">
        <f t="shared" ref="I28" si="115">ROUND(I27*$C28,2)</f>
        <v>0</v>
      </c>
      <c r="J28" s="86">
        <f t="shared" ref="J28" si="116">ROUND(J27*$C28,2)</f>
        <v>0</v>
      </c>
      <c r="K28" s="86">
        <f t="shared" ref="K28" si="117">ROUND(K27*$C28,2)</f>
        <v>0</v>
      </c>
      <c r="L28" s="86">
        <f t="shared" ref="L28" si="118">ROUND(L27*$C28,2)</f>
        <v>0</v>
      </c>
      <c r="M28" s="86">
        <f t="shared" ref="M28" si="119">ROUND(M27*$C28,2)</f>
        <v>0</v>
      </c>
      <c r="N28" s="86">
        <f t="shared" ref="N28" si="120">ROUND(N27*$C28,2)</f>
        <v>0</v>
      </c>
      <c r="O28" s="86">
        <f t="shared" ref="O28" si="121">ROUND(O27*$C28,2)</f>
        <v>0</v>
      </c>
    </row>
    <row r="29" spans="1:15" ht="14.4" thickTop="1" x14ac:dyDescent="0.25">
      <c r="A29" s="116" t="s">
        <v>158</v>
      </c>
      <c r="B29" s="116" t="s">
        <v>159</v>
      </c>
      <c r="C29" s="89">
        <v>1</v>
      </c>
      <c r="D29" s="91">
        <v>8.3299999999999999E-2</v>
      </c>
      <c r="E29" s="93">
        <v>8.3299999999999999E-2</v>
      </c>
      <c r="F29" s="93">
        <v>8.3299999999999999E-2</v>
      </c>
      <c r="G29" s="93">
        <v>8.3299999999999999E-2</v>
      </c>
      <c r="H29" s="93">
        <v>8.3299999999999999E-2</v>
      </c>
      <c r="I29" s="92">
        <v>8.3299999999999999E-2</v>
      </c>
      <c r="J29" s="91">
        <v>8.3299999999999999E-2</v>
      </c>
      <c r="K29" s="91">
        <v>8.3299999999999999E-2</v>
      </c>
      <c r="L29" s="93">
        <v>8.3400000000000002E-2</v>
      </c>
      <c r="M29" s="93">
        <v>8.3400000000000002E-2</v>
      </c>
      <c r="N29" s="93">
        <v>8.3400000000000002E-2</v>
      </c>
      <c r="O29" s="92">
        <v>8.3400000000000002E-2</v>
      </c>
    </row>
    <row r="30" spans="1:15" ht="14.4" thickBot="1" x14ac:dyDescent="0.3">
      <c r="A30" s="117"/>
      <c r="B30" s="117"/>
      <c r="C30" s="90">
        <f>'Orçamento Sintético_PP'!J53</f>
        <v>0</v>
      </c>
      <c r="D30" s="86">
        <f>ROUND(D29*$C30,2)</f>
        <v>0</v>
      </c>
      <c r="E30" s="86">
        <f t="shared" ref="E30" si="122">ROUND(E29*$C30,2)</f>
        <v>0</v>
      </c>
      <c r="F30" s="86">
        <f t="shared" ref="F30" si="123">ROUND(F29*$C30,2)</f>
        <v>0</v>
      </c>
      <c r="G30" s="86">
        <f t="shared" ref="G30" si="124">ROUND(G29*$C30,2)</f>
        <v>0</v>
      </c>
      <c r="H30" s="86">
        <f t="shared" ref="H30" si="125">ROUND(H29*$C30,2)</f>
        <v>0</v>
      </c>
      <c r="I30" s="86">
        <f t="shared" ref="I30" si="126">ROUND(I29*$C30,2)</f>
        <v>0</v>
      </c>
      <c r="J30" s="86">
        <f t="shared" ref="J30" si="127">ROUND(J29*$C30,2)</f>
        <v>0</v>
      </c>
      <c r="K30" s="86">
        <f t="shared" ref="K30" si="128">ROUND(K29*$C30,2)</f>
        <v>0</v>
      </c>
      <c r="L30" s="86">
        <f t="shared" ref="L30" si="129">ROUND(L29*$C30,2)</f>
        <v>0</v>
      </c>
      <c r="M30" s="86">
        <f t="shared" ref="M30" si="130">ROUND(M29*$C30,2)</f>
        <v>0</v>
      </c>
      <c r="N30" s="86">
        <f t="shared" ref="N30" si="131">ROUND(N29*$C30,2)</f>
        <v>0</v>
      </c>
      <c r="O30" s="86">
        <f t="shared" ref="O30" si="132">ROUND(O29*$C30,2)</f>
        <v>0</v>
      </c>
    </row>
    <row r="31" spans="1:15" ht="14.4" thickTop="1" x14ac:dyDescent="0.25">
      <c r="A31" s="100" t="s">
        <v>224</v>
      </c>
      <c r="B31" s="100"/>
      <c r="C31" s="42"/>
      <c r="D31" s="94" t="e">
        <f>ROUND((D6+D8+D10+D12+D14+D16+D18+D20+D22+D24+D26+D28+D30)/'Orçamento Sintético_PP'!$I$65,4)</f>
        <v>#DIV/0!</v>
      </c>
      <c r="E31" s="94" t="e">
        <f>ROUND((E6+E8+E10+E12+E14+E16+E18+E20+E22+E24+E26+E28+E30)/'Orçamento Sintético_PP'!$I$65,4)</f>
        <v>#DIV/0!</v>
      </c>
      <c r="F31" s="94" t="e">
        <f>ROUND((F6+F8+F10+F12+F14+F16+F18+F20+F22+F24+F26+F28+F30)/'Orçamento Sintético_PP'!$I$65,4)</f>
        <v>#DIV/0!</v>
      </c>
      <c r="G31" s="94" t="e">
        <f>ROUND((G6+G8+G10+G12+G14+G16+G18+G20+G22+G24+G26+G28+G30)/'Orçamento Sintético_PP'!$I$65,4)</f>
        <v>#DIV/0!</v>
      </c>
      <c r="H31" s="94" t="e">
        <f>ROUND((H6+H8+H10+H12+H14+H16+H18+H20+H22+H24+H26+H28+H30)/'Orçamento Sintético_PP'!$I$65,4)</f>
        <v>#DIV/0!</v>
      </c>
      <c r="I31" s="94" t="e">
        <f>ROUND((I6+I8+I10+I12+I14+I16+I18+I20+I22+I24+I26+I28+I30)/'Orçamento Sintético_PP'!$I$65,4)</f>
        <v>#DIV/0!</v>
      </c>
      <c r="J31" s="94" t="e">
        <f>ROUND((J6+J8+J10+J12+J14+J16+J18+J20+J22+J24+J26+J28+J30)/'Orçamento Sintético_PP'!$I$65,4)</f>
        <v>#DIV/0!</v>
      </c>
      <c r="K31" s="94" t="e">
        <f>ROUND((K6+K8+K10+K12+K14+K16+K18+K20+K22+K24+K26+K28+K30)/'Orçamento Sintético_PP'!$I$65,4)</f>
        <v>#DIV/0!</v>
      </c>
      <c r="L31" s="94" t="e">
        <f>ROUND((L6+L8+L10+L12+L14+L16+L18+L20+L22+L24+L26+L28+L30)/'Orçamento Sintético_PP'!$I$65,4)</f>
        <v>#DIV/0!</v>
      </c>
      <c r="M31" s="94" t="e">
        <f>ROUND((M6+M8+M10+M12+M14+M16+M18+M20+M22+M24+M26+M28+M30)/'Orçamento Sintético_PP'!$I$65,4)</f>
        <v>#DIV/0!</v>
      </c>
      <c r="N31" s="94" t="e">
        <f>ROUND((N6+N8+N10+N12+N14+N16+N18+N20+N22+N24+N26+N28+N30)/'Orçamento Sintético_PP'!$I$65,4)</f>
        <v>#DIV/0!</v>
      </c>
      <c r="O31" s="94" t="e">
        <f>ROUND((O6+O8+O10+O12+O14+O16+O18+O20+O22+O24+O26+O28+O30)/'Orçamento Sintético_PP'!$I$65,4)</f>
        <v>#DIV/0!</v>
      </c>
    </row>
    <row r="32" spans="1:15" x14ac:dyDescent="0.25">
      <c r="A32" s="100" t="s">
        <v>223</v>
      </c>
      <c r="B32" s="100"/>
      <c r="C32" s="42"/>
      <c r="D32" s="79" t="e">
        <f>ROUND(D31*'Orçamento Sintético_PP'!$I$65,2)</f>
        <v>#DIV/0!</v>
      </c>
      <c r="E32" s="79" t="e">
        <f>ROUND(E31*'Orçamento Sintético_PP'!$I$65,2)</f>
        <v>#DIV/0!</v>
      </c>
      <c r="F32" s="79" t="e">
        <f>ROUND(F31*'Orçamento Sintético_PP'!$I$65,2)</f>
        <v>#DIV/0!</v>
      </c>
      <c r="G32" s="79" t="e">
        <f>ROUND(G31*'Orçamento Sintético_PP'!$I$65,2)</f>
        <v>#DIV/0!</v>
      </c>
      <c r="H32" s="79" t="e">
        <f>ROUND(H31*'Orçamento Sintético_PP'!$I$65,2)</f>
        <v>#DIV/0!</v>
      </c>
      <c r="I32" s="79" t="e">
        <f>ROUND(I31*'Orçamento Sintético_PP'!$I$65,2)</f>
        <v>#DIV/0!</v>
      </c>
      <c r="J32" s="79" t="e">
        <f>ROUND(J31*'Orçamento Sintético_PP'!$I$65,2)</f>
        <v>#DIV/0!</v>
      </c>
      <c r="K32" s="79" t="e">
        <f>ROUND(K31*'Orçamento Sintético_PP'!$I$65,2)</f>
        <v>#DIV/0!</v>
      </c>
      <c r="L32" s="79" t="e">
        <f>ROUND(L31*'Orçamento Sintético_PP'!$I$65,2)</f>
        <v>#DIV/0!</v>
      </c>
      <c r="M32" s="79" t="e">
        <f>ROUND(M31*'Orçamento Sintético_PP'!$I$65,2)</f>
        <v>#DIV/0!</v>
      </c>
      <c r="N32" s="79" t="e">
        <f>ROUND(N31*'Orçamento Sintético_PP'!$I$65,2)</f>
        <v>#DIV/0!</v>
      </c>
      <c r="O32" s="79" t="e">
        <f>ROUND(O31*'Orçamento Sintético_PP'!$I$65,2)</f>
        <v>#DIV/0!</v>
      </c>
    </row>
    <row r="33" spans="1:15" x14ac:dyDescent="0.25">
      <c r="A33" s="100" t="s">
        <v>222</v>
      </c>
      <c r="B33" s="100"/>
      <c r="C33" s="42"/>
      <c r="D33" s="95" t="e">
        <f>D31</f>
        <v>#DIV/0!</v>
      </c>
      <c r="E33" s="95" t="e">
        <f>E31+D33</f>
        <v>#DIV/0!</v>
      </c>
      <c r="F33" s="95" t="e">
        <f t="shared" ref="F33:O33" si="133">F31+E33</f>
        <v>#DIV/0!</v>
      </c>
      <c r="G33" s="95" t="e">
        <f t="shared" si="133"/>
        <v>#DIV/0!</v>
      </c>
      <c r="H33" s="95" t="e">
        <f t="shared" si="133"/>
        <v>#DIV/0!</v>
      </c>
      <c r="I33" s="95" t="e">
        <f t="shared" si="133"/>
        <v>#DIV/0!</v>
      </c>
      <c r="J33" s="95" t="e">
        <f t="shared" si="133"/>
        <v>#DIV/0!</v>
      </c>
      <c r="K33" s="95" t="e">
        <f t="shared" si="133"/>
        <v>#DIV/0!</v>
      </c>
      <c r="L33" s="95" t="e">
        <f t="shared" si="133"/>
        <v>#DIV/0!</v>
      </c>
      <c r="M33" s="95" t="e">
        <f t="shared" si="133"/>
        <v>#DIV/0!</v>
      </c>
      <c r="N33" s="95" t="e">
        <f t="shared" si="133"/>
        <v>#DIV/0!</v>
      </c>
      <c r="O33" s="95" t="e">
        <f t="shared" si="133"/>
        <v>#DIV/0!</v>
      </c>
    </row>
    <row r="34" spans="1:15" x14ac:dyDescent="0.25">
      <c r="A34" s="100" t="s">
        <v>221</v>
      </c>
      <c r="B34" s="100"/>
      <c r="C34" s="42"/>
      <c r="D34" s="79" t="e">
        <f>TRUNC(D33*'Orçamento Sintético_PP'!$I$65,2)</f>
        <v>#DIV/0!</v>
      </c>
      <c r="E34" s="79" t="e">
        <f>TRUNC(E33*'Orçamento Sintético_PP'!$I$65,2)</f>
        <v>#DIV/0!</v>
      </c>
      <c r="F34" s="79" t="e">
        <f>TRUNC(F33*'Orçamento Sintético_PP'!$I$65,2)</f>
        <v>#DIV/0!</v>
      </c>
      <c r="G34" s="79" t="e">
        <f>TRUNC(G33*'Orçamento Sintético_PP'!$I$65,2)</f>
        <v>#DIV/0!</v>
      </c>
      <c r="H34" s="79" t="e">
        <f>TRUNC(H33*'Orçamento Sintético_PP'!$I$65,2)</f>
        <v>#DIV/0!</v>
      </c>
      <c r="I34" s="79" t="e">
        <f>TRUNC(I33*'Orçamento Sintético_PP'!$I$65,2)</f>
        <v>#DIV/0!</v>
      </c>
      <c r="J34" s="79" t="e">
        <f>TRUNC(J33*'Orçamento Sintético_PP'!$I$65,2)</f>
        <v>#DIV/0!</v>
      </c>
      <c r="K34" s="79" t="e">
        <f>TRUNC(K33*'Orçamento Sintético_PP'!$I$65,2)</f>
        <v>#DIV/0!</v>
      </c>
      <c r="L34" s="79" t="e">
        <f>TRUNC(L33*'Orçamento Sintético_PP'!$I$65,2)</f>
        <v>#DIV/0!</v>
      </c>
      <c r="M34" s="79" t="e">
        <f>TRUNC(M33*'Orçamento Sintético_PP'!$I$65,2)</f>
        <v>#DIV/0!</v>
      </c>
      <c r="N34" s="79" t="e">
        <f>TRUNC(N33*'Orçamento Sintético_PP'!$I$65,2)</f>
        <v>#DIV/0!</v>
      </c>
      <c r="O34" s="79" t="e">
        <f>TRUNC(O33*'Orçamento Sintético_PP'!$I$65,2)</f>
        <v>#DIV/0!</v>
      </c>
    </row>
    <row r="35" spans="1:15" x14ac:dyDescent="0.25">
      <c r="A35" s="45"/>
      <c r="B35" s="45"/>
      <c r="C35" s="45"/>
      <c r="D35" s="45"/>
      <c r="E35" s="45"/>
      <c r="F35" s="45"/>
      <c r="G35" s="45"/>
    </row>
    <row r="36" spans="1:15" ht="60" customHeight="1" x14ac:dyDescent="0.25">
      <c r="A36" s="62"/>
      <c r="B36" s="62"/>
      <c r="C36" s="62"/>
      <c r="D36" s="62"/>
      <c r="E36" s="62"/>
      <c r="F36" s="62"/>
      <c r="G36" s="62"/>
    </row>
  </sheetData>
  <mergeCells count="39">
    <mergeCell ref="A33:B33"/>
    <mergeCell ref="A34:B34"/>
    <mergeCell ref="D1:E1"/>
    <mergeCell ref="F1:G1"/>
    <mergeCell ref="D2:E2"/>
    <mergeCell ref="F2:G2"/>
    <mergeCell ref="A3:C3"/>
    <mergeCell ref="A32:B32"/>
    <mergeCell ref="A27:A28"/>
    <mergeCell ref="A29:A30"/>
    <mergeCell ref="B5:B6"/>
    <mergeCell ref="B7:B8"/>
    <mergeCell ref="B9:B10"/>
    <mergeCell ref="B11:B12"/>
    <mergeCell ref="B13:B14"/>
    <mergeCell ref="B25:B26"/>
    <mergeCell ref="J1:K1"/>
    <mergeCell ref="L1:M1"/>
    <mergeCell ref="J2:K2"/>
    <mergeCell ref="L2:M2"/>
    <mergeCell ref="A31:B31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B27:B28"/>
    <mergeCell ref="B29:B30"/>
    <mergeCell ref="B15:B16"/>
    <mergeCell ref="B17:B18"/>
    <mergeCell ref="B19:B20"/>
    <mergeCell ref="B21:B22"/>
    <mergeCell ref="B23:B24"/>
  </mergeCells>
  <pageMargins left="0.51181102362204722" right="0.51181102362204722" top="0.98425196850393704" bottom="0.98425196850393704" header="0.51181102362204722" footer="0.51181102362204722"/>
  <pageSetup paperSize="8" orientation="landscape" r:id="rId1"/>
  <headerFooter>
    <oddHeader>&amp;L &amp;C &amp;R</oddHeader>
    <oddFooter>&amp;L &amp;CCODEVASF 5ª SR
CNPJ: 00.399.857/0015-21
Rua Dois de Dezembro, 16 , Centro, Maceió/AL &amp;R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showOutlineSymbols="0" showWhiteSpace="0" view="pageBreakPreview" topLeftCell="A25" zoomScaleNormal="100" zoomScaleSheetLayoutView="100" workbookViewId="0">
      <selection activeCell="A66" sqref="A66:K66"/>
    </sheetView>
  </sheetViews>
  <sheetFormatPr defaultRowHeight="13.8" x14ac:dyDescent="0.25"/>
  <cols>
    <col min="1" max="1" width="4.59765625" bestFit="1" customWidth="1"/>
    <col min="2" max="2" width="10" bestFit="1" customWidth="1"/>
    <col min="3" max="3" width="7.796875" bestFit="1" customWidth="1"/>
    <col min="4" max="4" width="60" bestFit="1" customWidth="1"/>
    <col min="5" max="5" width="10.5" customWidth="1"/>
    <col min="6" max="7" width="11.19921875" customWidth="1"/>
    <col min="8" max="9" width="9.5" bestFit="1" customWidth="1"/>
    <col min="10" max="10" width="11.69921875" customWidth="1"/>
    <col min="11" max="11" width="8.69921875" bestFit="1" customWidth="1"/>
    <col min="12" max="13" width="9.796875" hidden="1" customWidth="1"/>
    <col min="14" max="14" width="10.296875" customWidth="1"/>
  </cols>
  <sheetData>
    <row r="1" spans="1:16" x14ac:dyDescent="0.25">
      <c r="A1" s="1"/>
      <c r="B1" s="1"/>
      <c r="C1" s="1"/>
      <c r="D1" s="1" t="s">
        <v>211</v>
      </c>
      <c r="E1" s="31"/>
      <c r="F1" s="31" t="s">
        <v>0</v>
      </c>
      <c r="G1" s="31"/>
      <c r="H1" s="122"/>
      <c r="I1" s="122"/>
      <c r="J1" s="122" t="s">
        <v>1</v>
      </c>
      <c r="K1" s="122"/>
      <c r="N1" s="31"/>
      <c r="O1" s="31"/>
      <c r="P1" s="31"/>
    </row>
    <row r="2" spans="1:16" ht="39.75" customHeight="1" x14ac:dyDescent="0.25">
      <c r="A2" s="18"/>
      <c r="B2" s="18"/>
      <c r="C2" s="18"/>
      <c r="D2" s="123" t="s">
        <v>218</v>
      </c>
      <c r="E2" s="32" t="s">
        <v>192</v>
      </c>
      <c r="F2" s="124" t="s">
        <v>2</v>
      </c>
      <c r="G2" s="124"/>
      <c r="H2" s="123" t="s">
        <v>188</v>
      </c>
      <c r="I2" s="124"/>
      <c r="J2" s="123" t="s">
        <v>3</v>
      </c>
      <c r="K2" s="124"/>
      <c r="N2" s="24"/>
      <c r="O2" s="24"/>
      <c r="P2" s="24"/>
    </row>
    <row r="3" spans="1:16" ht="39.75" customHeight="1" x14ac:dyDescent="0.25">
      <c r="A3" s="18"/>
      <c r="B3" s="18"/>
      <c r="C3" s="18"/>
      <c r="D3" s="124"/>
      <c r="E3" s="32">
        <f>'Resumo do Orçamento'!D6</f>
        <v>50</v>
      </c>
      <c r="F3" s="124"/>
      <c r="G3" s="124"/>
      <c r="H3" s="119" t="s">
        <v>189</v>
      </c>
      <c r="I3" s="128"/>
      <c r="J3" s="124"/>
      <c r="K3" s="124"/>
      <c r="N3" s="24"/>
      <c r="O3" s="24"/>
      <c r="P3" s="24"/>
    </row>
    <row r="4" spans="1:16" ht="24.75" customHeight="1" x14ac:dyDescent="0.25">
      <c r="A4" s="129" t="s">
        <v>4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6" ht="30" customHeight="1" x14ac:dyDescent="0.25">
      <c r="A5" s="2" t="s">
        <v>5</v>
      </c>
      <c r="B5" s="4" t="s">
        <v>6</v>
      </c>
      <c r="C5" s="2" t="s">
        <v>7</v>
      </c>
      <c r="D5" s="2" t="s">
        <v>8</v>
      </c>
      <c r="E5" s="3" t="s">
        <v>9</v>
      </c>
      <c r="F5" s="27" t="s">
        <v>190</v>
      </c>
      <c r="G5" s="27" t="s">
        <v>191</v>
      </c>
      <c r="H5" s="4" t="s">
        <v>10</v>
      </c>
      <c r="I5" s="4" t="s">
        <v>11</v>
      </c>
      <c r="J5" s="4" t="s">
        <v>12</v>
      </c>
      <c r="K5" s="4" t="s">
        <v>13</v>
      </c>
    </row>
    <row r="6" spans="1:16" ht="24" customHeight="1" x14ac:dyDescent="0.25">
      <c r="A6" s="5" t="s">
        <v>14</v>
      </c>
      <c r="B6" s="5" t="s">
        <v>15</v>
      </c>
      <c r="C6" s="5"/>
      <c r="D6" s="5" t="s">
        <v>16</v>
      </c>
      <c r="E6" s="6"/>
      <c r="F6" s="28"/>
      <c r="G6" s="7"/>
      <c r="H6" s="7" t="s">
        <v>17</v>
      </c>
      <c r="I6" s="8"/>
      <c r="J6" s="8">
        <f>SUBTOTAL(9,J7:J10)</f>
        <v>0</v>
      </c>
      <c r="K6" s="9" t="e">
        <f t="shared" ref="K6" si="0">J6 / $I$65</f>
        <v>#DIV/0!</v>
      </c>
    </row>
    <row r="7" spans="1:16" ht="26.1" customHeight="1" x14ac:dyDescent="0.25">
      <c r="A7" s="10" t="s">
        <v>18</v>
      </c>
      <c r="B7" s="10" t="s">
        <v>19</v>
      </c>
      <c r="C7" s="10" t="s">
        <v>20</v>
      </c>
      <c r="D7" s="10" t="s">
        <v>21</v>
      </c>
      <c r="E7" s="11" t="s">
        <v>22</v>
      </c>
      <c r="F7" s="29">
        <v>1</v>
      </c>
      <c r="G7" s="33">
        <v>50</v>
      </c>
      <c r="H7" s="12"/>
      <c r="I7" s="12">
        <f>(TRUNC(H7 * 26.34%,2) + H7)</f>
        <v>0</v>
      </c>
      <c r="J7" s="25">
        <f>TRUNC(G7 * I7,2)</f>
        <v>0</v>
      </c>
      <c r="K7" s="26" t="e">
        <f>J7 / $I$65</f>
        <v>#DIV/0!</v>
      </c>
      <c r="L7">
        <f>TRUNC(G7 * H7,2)</f>
        <v>0</v>
      </c>
      <c r="M7">
        <f>TRUNC(F7 * I7,2)</f>
        <v>0</v>
      </c>
    </row>
    <row r="8" spans="1:16" ht="52.05" customHeight="1" x14ac:dyDescent="0.25">
      <c r="A8" s="10" t="s">
        <v>23</v>
      </c>
      <c r="B8" s="10" t="s">
        <v>24</v>
      </c>
      <c r="C8" s="10" t="s">
        <v>20</v>
      </c>
      <c r="D8" s="10" t="s">
        <v>25</v>
      </c>
      <c r="E8" s="11" t="s">
        <v>22</v>
      </c>
      <c r="F8" s="29">
        <v>1</v>
      </c>
      <c r="G8" s="33">
        <v>50</v>
      </c>
      <c r="H8" s="12"/>
      <c r="I8" s="12">
        <f t="shared" ref="I8:I18" si="1">(TRUNC(H8 * 26.34%,2) + H8)</f>
        <v>0</v>
      </c>
      <c r="J8" s="12">
        <f t="shared" ref="J8:J61" si="2">TRUNC(G8 * I8,2)</f>
        <v>0</v>
      </c>
      <c r="K8" s="13" t="e">
        <f t="shared" ref="K8:K61" si="3">J8 / $I$65</f>
        <v>#DIV/0!</v>
      </c>
      <c r="L8">
        <f t="shared" ref="L8:L61" si="4">TRUNC(G8 * H8,2)</f>
        <v>0</v>
      </c>
      <c r="M8">
        <f t="shared" ref="M8:M61" si="5">TRUNC(F8 * I8,2)</f>
        <v>0</v>
      </c>
    </row>
    <row r="9" spans="1:16" ht="39" customHeight="1" x14ac:dyDescent="0.25">
      <c r="A9" s="10" t="s">
        <v>26</v>
      </c>
      <c r="B9" s="10" t="s">
        <v>27</v>
      </c>
      <c r="C9" s="10" t="s">
        <v>28</v>
      </c>
      <c r="D9" s="10" t="s">
        <v>29</v>
      </c>
      <c r="E9" s="11" t="s">
        <v>30</v>
      </c>
      <c r="F9" s="34">
        <v>0.72</v>
      </c>
      <c r="G9" s="33">
        <v>36</v>
      </c>
      <c r="H9" s="12"/>
      <c r="I9" s="12">
        <f t="shared" si="1"/>
        <v>0</v>
      </c>
      <c r="J9" s="12">
        <f t="shared" si="2"/>
        <v>0</v>
      </c>
      <c r="K9" s="13" t="e">
        <f t="shared" si="3"/>
        <v>#DIV/0!</v>
      </c>
      <c r="L9">
        <f t="shared" si="4"/>
        <v>0</v>
      </c>
      <c r="M9">
        <f t="shared" si="5"/>
        <v>0</v>
      </c>
      <c r="N9" s="40"/>
    </row>
    <row r="10" spans="1:16" ht="26.1" customHeight="1" x14ac:dyDescent="0.25">
      <c r="A10" s="10" t="s">
        <v>31</v>
      </c>
      <c r="B10" s="10" t="s">
        <v>32</v>
      </c>
      <c r="C10" s="10" t="s">
        <v>20</v>
      </c>
      <c r="D10" s="10" t="s">
        <v>33</v>
      </c>
      <c r="E10" s="11" t="s">
        <v>22</v>
      </c>
      <c r="F10" s="29">
        <v>1</v>
      </c>
      <c r="G10" s="33">
        <v>50</v>
      </c>
      <c r="H10" s="12"/>
      <c r="I10" s="12">
        <f t="shared" si="1"/>
        <v>0</v>
      </c>
      <c r="J10" s="12">
        <f t="shared" si="2"/>
        <v>0</v>
      </c>
      <c r="K10" s="13" t="e">
        <f t="shared" si="3"/>
        <v>#DIV/0!</v>
      </c>
      <c r="L10">
        <f t="shared" si="4"/>
        <v>0</v>
      </c>
      <c r="M10">
        <f t="shared" si="5"/>
        <v>0</v>
      </c>
    </row>
    <row r="11" spans="1:16" ht="24" customHeight="1" x14ac:dyDescent="0.25">
      <c r="A11" s="5" t="s">
        <v>34</v>
      </c>
      <c r="B11" s="5" t="s">
        <v>15</v>
      </c>
      <c r="C11" s="5"/>
      <c r="D11" s="5" t="s">
        <v>35</v>
      </c>
      <c r="E11" s="6"/>
      <c r="F11" s="28"/>
      <c r="G11" s="35"/>
      <c r="H11" s="7"/>
      <c r="I11" s="8"/>
      <c r="J11" s="8">
        <f>SUBTOTAL(9,J12:J14)</f>
        <v>0</v>
      </c>
      <c r="K11" s="9" t="e">
        <f t="shared" si="3"/>
        <v>#DIV/0!</v>
      </c>
      <c r="L11">
        <f t="shared" si="4"/>
        <v>0</v>
      </c>
      <c r="M11">
        <f t="shared" si="5"/>
        <v>0</v>
      </c>
    </row>
    <row r="12" spans="1:16" ht="24" customHeight="1" x14ac:dyDescent="0.25">
      <c r="A12" s="10" t="s">
        <v>36</v>
      </c>
      <c r="B12" s="10" t="s">
        <v>37</v>
      </c>
      <c r="C12" s="10" t="s">
        <v>20</v>
      </c>
      <c r="D12" s="10" t="s">
        <v>38</v>
      </c>
      <c r="E12" s="11" t="s">
        <v>39</v>
      </c>
      <c r="F12" s="29">
        <v>150</v>
      </c>
      <c r="G12" s="33">
        <v>7500</v>
      </c>
      <c r="H12" s="12"/>
      <c r="I12" s="12">
        <f t="shared" si="1"/>
        <v>0</v>
      </c>
      <c r="J12" s="12">
        <f t="shared" si="2"/>
        <v>0</v>
      </c>
      <c r="K12" s="13" t="e">
        <f t="shared" si="3"/>
        <v>#DIV/0!</v>
      </c>
      <c r="L12">
        <f t="shared" si="4"/>
        <v>0</v>
      </c>
      <c r="M12">
        <f t="shared" si="5"/>
        <v>0</v>
      </c>
    </row>
    <row r="13" spans="1:16" ht="24" customHeight="1" x14ac:dyDescent="0.25">
      <c r="A13" s="10" t="s">
        <v>40</v>
      </c>
      <c r="B13" s="10" t="s">
        <v>41</v>
      </c>
      <c r="C13" s="10" t="s">
        <v>20</v>
      </c>
      <c r="D13" s="10" t="s">
        <v>42</v>
      </c>
      <c r="E13" s="11" t="s">
        <v>39</v>
      </c>
      <c r="F13" s="29">
        <v>150</v>
      </c>
      <c r="G13" s="33">
        <v>7500</v>
      </c>
      <c r="H13" s="12"/>
      <c r="I13" s="12">
        <f t="shared" si="1"/>
        <v>0</v>
      </c>
      <c r="J13" s="12">
        <f t="shared" si="2"/>
        <v>0</v>
      </c>
      <c r="K13" s="13" t="e">
        <f t="shared" si="3"/>
        <v>#DIV/0!</v>
      </c>
      <c r="L13">
        <f t="shared" si="4"/>
        <v>0</v>
      </c>
      <c r="M13">
        <f t="shared" si="5"/>
        <v>0</v>
      </c>
    </row>
    <row r="14" spans="1:16" ht="24" customHeight="1" x14ac:dyDescent="0.25">
      <c r="A14" s="10" t="s">
        <v>43</v>
      </c>
      <c r="B14" s="10" t="s">
        <v>44</v>
      </c>
      <c r="C14" s="10" t="s">
        <v>20</v>
      </c>
      <c r="D14" s="10" t="s">
        <v>45</v>
      </c>
      <c r="E14" s="11" t="s">
        <v>39</v>
      </c>
      <c r="F14" s="29">
        <v>150</v>
      </c>
      <c r="G14" s="33">
        <v>7500</v>
      </c>
      <c r="H14" s="12"/>
      <c r="I14" s="12">
        <f t="shared" si="1"/>
        <v>0</v>
      </c>
      <c r="J14" s="12">
        <f t="shared" si="2"/>
        <v>0</v>
      </c>
      <c r="K14" s="13" t="e">
        <f t="shared" si="3"/>
        <v>#DIV/0!</v>
      </c>
      <c r="L14">
        <f t="shared" si="4"/>
        <v>0</v>
      </c>
      <c r="M14">
        <f t="shared" si="5"/>
        <v>0</v>
      </c>
    </row>
    <row r="15" spans="1:16" ht="24" customHeight="1" x14ac:dyDescent="0.25">
      <c r="A15" s="5" t="s">
        <v>46</v>
      </c>
      <c r="B15" s="5" t="s">
        <v>15</v>
      </c>
      <c r="C15" s="5"/>
      <c r="D15" s="5" t="s">
        <v>47</v>
      </c>
      <c r="E15" s="6"/>
      <c r="F15" s="28"/>
      <c r="G15" s="35"/>
      <c r="H15" s="7"/>
      <c r="I15" s="8"/>
      <c r="J15" s="8">
        <f>SUBTOTAL(9,J16:J19)</f>
        <v>0</v>
      </c>
      <c r="K15" s="9" t="e">
        <f t="shared" si="3"/>
        <v>#DIV/0!</v>
      </c>
      <c r="L15">
        <f t="shared" si="4"/>
        <v>0</v>
      </c>
      <c r="M15">
        <f t="shared" si="5"/>
        <v>0</v>
      </c>
    </row>
    <row r="16" spans="1:16" ht="26.1" customHeight="1" x14ac:dyDescent="0.25">
      <c r="A16" s="10" t="s">
        <v>48</v>
      </c>
      <c r="B16" s="10" t="s">
        <v>49</v>
      </c>
      <c r="C16" s="10" t="s">
        <v>20</v>
      </c>
      <c r="D16" s="10" t="s">
        <v>50</v>
      </c>
      <c r="E16" s="11" t="s">
        <v>51</v>
      </c>
      <c r="F16" s="29">
        <v>90</v>
      </c>
      <c r="G16" s="33">
        <v>4500</v>
      </c>
      <c r="H16" s="12"/>
      <c r="I16" s="12">
        <f t="shared" si="1"/>
        <v>0</v>
      </c>
      <c r="J16" s="12">
        <f t="shared" si="2"/>
        <v>0</v>
      </c>
      <c r="K16" s="13" t="e">
        <f t="shared" si="3"/>
        <v>#DIV/0!</v>
      </c>
      <c r="L16">
        <f t="shared" si="4"/>
        <v>0</v>
      </c>
      <c r="M16">
        <f t="shared" si="5"/>
        <v>0</v>
      </c>
    </row>
    <row r="17" spans="1:13" ht="26.1" customHeight="1" x14ac:dyDescent="0.25">
      <c r="A17" s="10" t="s">
        <v>52</v>
      </c>
      <c r="B17" s="10" t="s">
        <v>53</v>
      </c>
      <c r="C17" s="10" t="s">
        <v>20</v>
      </c>
      <c r="D17" s="10" t="s">
        <v>54</v>
      </c>
      <c r="E17" s="11" t="s">
        <v>51</v>
      </c>
      <c r="F17" s="29">
        <v>30</v>
      </c>
      <c r="G17" s="33">
        <v>1500</v>
      </c>
      <c r="H17" s="12"/>
      <c r="I17" s="12">
        <f t="shared" si="1"/>
        <v>0</v>
      </c>
      <c r="J17" s="12">
        <f t="shared" si="2"/>
        <v>0</v>
      </c>
      <c r="K17" s="13" t="e">
        <f t="shared" si="3"/>
        <v>#DIV/0!</v>
      </c>
      <c r="L17">
        <f t="shared" si="4"/>
        <v>0</v>
      </c>
      <c r="M17">
        <f t="shared" si="5"/>
        <v>0</v>
      </c>
    </row>
    <row r="18" spans="1:13" ht="26.1" customHeight="1" x14ac:dyDescent="0.25">
      <c r="A18" s="10" t="s">
        <v>55</v>
      </c>
      <c r="B18" s="10" t="s">
        <v>56</v>
      </c>
      <c r="C18" s="10" t="s">
        <v>20</v>
      </c>
      <c r="D18" s="10" t="s">
        <v>57</v>
      </c>
      <c r="E18" s="11" t="s">
        <v>58</v>
      </c>
      <c r="F18" s="34">
        <v>1.74</v>
      </c>
      <c r="G18" s="33">
        <v>87</v>
      </c>
      <c r="H18" s="12"/>
      <c r="I18" s="12">
        <f t="shared" si="1"/>
        <v>0</v>
      </c>
      <c r="J18" s="12">
        <f t="shared" si="2"/>
        <v>0</v>
      </c>
      <c r="K18" s="13" t="e">
        <f t="shared" si="3"/>
        <v>#DIV/0!</v>
      </c>
      <c r="L18">
        <f t="shared" si="4"/>
        <v>0</v>
      </c>
      <c r="M18">
        <f t="shared" si="5"/>
        <v>0</v>
      </c>
    </row>
    <row r="19" spans="1:13" ht="26.4" x14ac:dyDescent="0.25">
      <c r="A19" s="14" t="s">
        <v>59</v>
      </c>
      <c r="B19" s="14" t="s">
        <v>60</v>
      </c>
      <c r="C19" s="14" t="s">
        <v>28</v>
      </c>
      <c r="D19" s="14" t="s">
        <v>61</v>
      </c>
      <c r="E19" s="15" t="s">
        <v>62</v>
      </c>
      <c r="F19" s="30">
        <v>30</v>
      </c>
      <c r="G19" s="36">
        <v>1500</v>
      </c>
      <c r="H19" s="23"/>
      <c r="I19" s="22">
        <f>(TRUNC(H19 * 15.28%,2) + H19)</f>
        <v>0</v>
      </c>
      <c r="J19" s="16">
        <f t="shared" si="2"/>
        <v>0</v>
      </c>
      <c r="K19" s="17" t="e">
        <f t="shared" si="3"/>
        <v>#DIV/0!</v>
      </c>
      <c r="L19">
        <f t="shared" si="4"/>
        <v>0</v>
      </c>
      <c r="M19">
        <f t="shared" si="5"/>
        <v>0</v>
      </c>
    </row>
    <row r="20" spans="1:13" ht="24" customHeight="1" x14ac:dyDescent="0.25">
      <c r="A20" s="5" t="s">
        <v>63</v>
      </c>
      <c r="B20" s="5" t="s">
        <v>15</v>
      </c>
      <c r="C20" s="5"/>
      <c r="D20" s="5" t="s">
        <v>64</v>
      </c>
      <c r="E20" s="6"/>
      <c r="F20" s="28"/>
      <c r="G20" s="35"/>
      <c r="H20" s="7"/>
      <c r="I20" s="8"/>
      <c r="J20" s="8">
        <f>SUBTOTAL(9,J21:J25)</f>
        <v>0</v>
      </c>
      <c r="K20" s="9" t="e">
        <f t="shared" si="3"/>
        <v>#DIV/0!</v>
      </c>
      <c r="L20">
        <f t="shared" si="4"/>
        <v>0</v>
      </c>
      <c r="M20">
        <f t="shared" si="5"/>
        <v>0</v>
      </c>
    </row>
    <row r="21" spans="1:13" ht="24" customHeight="1" x14ac:dyDescent="0.25">
      <c r="A21" s="10" t="s">
        <v>65</v>
      </c>
      <c r="B21" s="10" t="s">
        <v>66</v>
      </c>
      <c r="C21" s="10" t="s">
        <v>67</v>
      </c>
      <c r="D21" s="10" t="s">
        <v>68</v>
      </c>
      <c r="E21" s="37" t="s">
        <v>79</v>
      </c>
      <c r="F21" s="29">
        <v>2</v>
      </c>
      <c r="G21" s="33">
        <v>100</v>
      </c>
      <c r="H21" s="12"/>
      <c r="I21" s="12">
        <f t="shared" ref="I21:I25" si="6">(TRUNC(H21 * 26.34%,2) + H21)</f>
        <v>0</v>
      </c>
      <c r="J21" s="12">
        <f t="shared" si="2"/>
        <v>0</v>
      </c>
      <c r="K21" s="13" t="e">
        <f t="shared" si="3"/>
        <v>#DIV/0!</v>
      </c>
      <c r="L21">
        <f t="shared" si="4"/>
        <v>0</v>
      </c>
      <c r="M21">
        <f t="shared" si="5"/>
        <v>0</v>
      </c>
    </row>
    <row r="22" spans="1:13" ht="52.05" customHeight="1" x14ac:dyDescent="0.25">
      <c r="A22" s="10" t="s">
        <v>69</v>
      </c>
      <c r="B22" s="10" t="s">
        <v>70</v>
      </c>
      <c r="C22" s="10" t="s">
        <v>20</v>
      </c>
      <c r="D22" s="10" t="s">
        <v>71</v>
      </c>
      <c r="E22" s="11" t="s">
        <v>51</v>
      </c>
      <c r="F22" s="29">
        <v>120</v>
      </c>
      <c r="G22" s="33">
        <v>6000</v>
      </c>
      <c r="H22" s="12"/>
      <c r="I22" s="12">
        <f t="shared" si="6"/>
        <v>0</v>
      </c>
      <c r="J22" s="12">
        <f t="shared" si="2"/>
        <v>0</v>
      </c>
      <c r="K22" s="13" t="e">
        <f t="shared" si="3"/>
        <v>#DIV/0!</v>
      </c>
      <c r="L22">
        <f t="shared" si="4"/>
        <v>0</v>
      </c>
      <c r="M22">
        <f t="shared" si="5"/>
        <v>0</v>
      </c>
    </row>
    <row r="23" spans="1:13" ht="26.1" customHeight="1" x14ac:dyDescent="0.25">
      <c r="A23" s="10" t="s">
        <v>72</v>
      </c>
      <c r="B23" s="10" t="s">
        <v>73</v>
      </c>
      <c r="C23" s="10" t="s">
        <v>20</v>
      </c>
      <c r="D23" s="10" t="s">
        <v>74</v>
      </c>
      <c r="E23" s="11" t="s">
        <v>22</v>
      </c>
      <c r="F23" s="29">
        <v>1</v>
      </c>
      <c r="G23" s="33">
        <v>50</v>
      </c>
      <c r="H23" s="12"/>
      <c r="I23" s="12">
        <f t="shared" si="6"/>
        <v>0</v>
      </c>
      <c r="J23" s="12">
        <f t="shared" si="2"/>
        <v>0</v>
      </c>
      <c r="K23" s="13" t="e">
        <f t="shared" si="3"/>
        <v>#DIV/0!</v>
      </c>
      <c r="L23">
        <f t="shared" si="4"/>
        <v>0</v>
      </c>
      <c r="M23">
        <f t="shared" si="5"/>
        <v>0</v>
      </c>
    </row>
    <row r="24" spans="1:13" ht="26.1" customHeight="1" x14ac:dyDescent="0.25">
      <c r="A24" s="10" t="s">
        <v>75</v>
      </c>
      <c r="B24" s="10" t="s">
        <v>76</v>
      </c>
      <c r="C24" s="10" t="s">
        <v>77</v>
      </c>
      <c r="D24" s="10" t="s">
        <v>78</v>
      </c>
      <c r="E24" s="11" t="s">
        <v>79</v>
      </c>
      <c r="F24" s="29">
        <v>24</v>
      </c>
      <c r="G24" s="33">
        <v>1200</v>
      </c>
      <c r="H24" s="12"/>
      <c r="I24" s="12">
        <f t="shared" si="6"/>
        <v>0</v>
      </c>
      <c r="J24" s="12">
        <f t="shared" si="2"/>
        <v>0</v>
      </c>
      <c r="K24" s="13" t="e">
        <f t="shared" si="3"/>
        <v>#DIV/0!</v>
      </c>
      <c r="L24">
        <f t="shared" si="4"/>
        <v>0</v>
      </c>
      <c r="M24">
        <f t="shared" si="5"/>
        <v>0</v>
      </c>
    </row>
    <row r="25" spans="1:13" ht="26.1" customHeight="1" x14ac:dyDescent="0.25">
      <c r="A25" s="10" t="s">
        <v>80</v>
      </c>
      <c r="B25" s="10" t="s">
        <v>81</v>
      </c>
      <c r="C25" s="10" t="s">
        <v>20</v>
      </c>
      <c r="D25" s="10" t="s">
        <v>82</v>
      </c>
      <c r="E25" s="11" t="s">
        <v>22</v>
      </c>
      <c r="F25" s="29">
        <v>1</v>
      </c>
      <c r="G25" s="33">
        <v>50</v>
      </c>
      <c r="H25" s="12"/>
      <c r="I25" s="12">
        <f t="shared" si="6"/>
        <v>0</v>
      </c>
      <c r="J25" s="12">
        <f t="shared" si="2"/>
        <v>0</v>
      </c>
      <c r="K25" s="13" t="e">
        <f t="shared" si="3"/>
        <v>#DIV/0!</v>
      </c>
      <c r="L25">
        <f t="shared" si="4"/>
        <v>0</v>
      </c>
      <c r="M25">
        <f t="shared" si="5"/>
        <v>0</v>
      </c>
    </row>
    <row r="26" spans="1:13" ht="24" customHeight="1" x14ac:dyDescent="0.25">
      <c r="A26" s="5" t="s">
        <v>83</v>
      </c>
      <c r="B26" s="5" t="s">
        <v>15</v>
      </c>
      <c r="C26" s="5"/>
      <c r="D26" s="5" t="s">
        <v>84</v>
      </c>
      <c r="E26" s="6"/>
      <c r="F26" s="28"/>
      <c r="G26" s="35"/>
      <c r="H26" s="7"/>
      <c r="I26" s="8"/>
      <c r="J26" s="8">
        <f>SUBTOTAL(9,J27:J28)</f>
        <v>0</v>
      </c>
      <c r="K26" s="9" t="e">
        <f t="shared" si="3"/>
        <v>#DIV/0!</v>
      </c>
      <c r="L26">
        <f t="shared" si="4"/>
        <v>0</v>
      </c>
      <c r="M26">
        <f t="shared" si="5"/>
        <v>0</v>
      </c>
    </row>
    <row r="27" spans="1:13" ht="26.1" customHeight="1" x14ac:dyDescent="0.25">
      <c r="A27" s="10" t="s">
        <v>85</v>
      </c>
      <c r="B27" s="10" t="s">
        <v>86</v>
      </c>
      <c r="C27" s="10" t="s">
        <v>20</v>
      </c>
      <c r="D27" s="10" t="s">
        <v>87</v>
      </c>
      <c r="E27" s="11" t="s">
        <v>22</v>
      </c>
      <c r="F27" s="29">
        <v>0.3</v>
      </c>
      <c r="G27" s="33">
        <v>15</v>
      </c>
      <c r="H27" s="12"/>
      <c r="I27" s="12">
        <f t="shared" ref="I27:I28" si="7">(TRUNC(H27 * 26.34%,2) + H27)</f>
        <v>0</v>
      </c>
      <c r="J27" s="12">
        <f t="shared" si="2"/>
        <v>0</v>
      </c>
      <c r="K27" s="13" t="e">
        <f t="shared" si="3"/>
        <v>#DIV/0!</v>
      </c>
      <c r="L27">
        <f t="shared" si="4"/>
        <v>0</v>
      </c>
      <c r="M27">
        <f t="shared" si="5"/>
        <v>0</v>
      </c>
    </row>
    <row r="28" spans="1:13" ht="26.1" customHeight="1" x14ac:dyDescent="0.25">
      <c r="A28" s="10" t="s">
        <v>88</v>
      </c>
      <c r="B28" s="10" t="s">
        <v>89</v>
      </c>
      <c r="C28" s="10" t="s">
        <v>20</v>
      </c>
      <c r="D28" s="10" t="s">
        <v>90</v>
      </c>
      <c r="E28" s="11" t="s">
        <v>22</v>
      </c>
      <c r="F28" s="29">
        <v>0.7</v>
      </c>
      <c r="G28" s="33">
        <v>35</v>
      </c>
      <c r="H28" s="12"/>
      <c r="I28" s="12">
        <f t="shared" si="7"/>
        <v>0</v>
      </c>
      <c r="J28" s="12">
        <f t="shared" si="2"/>
        <v>0</v>
      </c>
      <c r="K28" s="13" t="e">
        <f t="shared" si="3"/>
        <v>#DIV/0!</v>
      </c>
      <c r="L28">
        <f t="shared" si="4"/>
        <v>0</v>
      </c>
      <c r="M28">
        <f t="shared" si="5"/>
        <v>0</v>
      </c>
    </row>
    <row r="29" spans="1:13" ht="24" customHeight="1" x14ac:dyDescent="0.25">
      <c r="A29" s="5" t="s">
        <v>91</v>
      </c>
      <c r="B29" s="5" t="s">
        <v>15</v>
      </c>
      <c r="C29" s="5"/>
      <c r="D29" s="5" t="s">
        <v>92</v>
      </c>
      <c r="E29" s="6"/>
      <c r="F29" s="28"/>
      <c r="G29" s="35"/>
      <c r="H29" s="7"/>
      <c r="I29" s="8"/>
      <c r="J29" s="8">
        <f>SUBTOTAL(9,J30)</f>
        <v>0</v>
      </c>
      <c r="K29" s="9" t="e">
        <f t="shared" si="3"/>
        <v>#DIV/0!</v>
      </c>
      <c r="L29">
        <f t="shared" si="4"/>
        <v>0</v>
      </c>
      <c r="M29">
        <f t="shared" si="5"/>
        <v>0</v>
      </c>
    </row>
    <row r="30" spans="1:13" ht="26.1" customHeight="1" x14ac:dyDescent="0.25">
      <c r="A30" s="10" t="s">
        <v>93</v>
      </c>
      <c r="B30" s="10" t="s">
        <v>94</v>
      </c>
      <c r="C30" s="10" t="s">
        <v>20</v>
      </c>
      <c r="D30" s="10" t="s">
        <v>95</v>
      </c>
      <c r="E30" s="11" t="s">
        <v>22</v>
      </c>
      <c r="F30" s="29">
        <v>1</v>
      </c>
      <c r="G30" s="33">
        <v>50</v>
      </c>
      <c r="H30" s="12"/>
      <c r="I30" s="12">
        <f t="shared" ref="I30" si="8">(TRUNC(H30 * 26.34%,2) + H30)</f>
        <v>0</v>
      </c>
      <c r="J30" s="12">
        <f t="shared" si="2"/>
        <v>0</v>
      </c>
      <c r="K30" s="13" t="e">
        <f t="shared" si="3"/>
        <v>#DIV/0!</v>
      </c>
      <c r="L30">
        <f t="shared" si="4"/>
        <v>0</v>
      </c>
      <c r="M30">
        <f t="shared" si="5"/>
        <v>0</v>
      </c>
    </row>
    <row r="31" spans="1:13" ht="24" customHeight="1" x14ac:dyDescent="0.25">
      <c r="A31" s="5" t="s">
        <v>96</v>
      </c>
      <c r="B31" s="5" t="s">
        <v>15</v>
      </c>
      <c r="C31" s="5"/>
      <c r="D31" s="5" t="s">
        <v>97</v>
      </c>
      <c r="E31" s="6"/>
      <c r="F31" s="28"/>
      <c r="G31" s="35"/>
      <c r="H31" s="7"/>
      <c r="I31" s="8"/>
      <c r="J31" s="8">
        <f>SUBTOTAL(9,J32)</f>
        <v>0</v>
      </c>
      <c r="K31" s="9" t="e">
        <f t="shared" si="3"/>
        <v>#DIV/0!</v>
      </c>
      <c r="L31">
        <f t="shared" si="4"/>
        <v>0</v>
      </c>
      <c r="M31">
        <f t="shared" si="5"/>
        <v>0</v>
      </c>
    </row>
    <row r="32" spans="1:13" ht="24" customHeight="1" x14ac:dyDescent="0.25">
      <c r="A32" s="10" t="s">
        <v>98</v>
      </c>
      <c r="B32" s="10" t="s">
        <v>99</v>
      </c>
      <c r="C32" s="10" t="s">
        <v>20</v>
      </c>
      <c r="D32" s="10" t="s">
        <v>100</v>
      </c>
      <c r="E32" s="11" t="s">
        <v>22</v>
      </c>
      <c r="F32" s="29">
        <v>1</v>
      </c>
      <c r="G32" s="33">
        <v>50</v>
      </c>
      <c r="H32" s="12"/>
      <c r="I32" s="12">
        <f t="shared" ref="I32" si="9">(TRUNC(H32 * 26.34%,2) + H32)</f>
        <v>0</v>
      </c>
      <c r="J32" s="12">
        <f t="shared" si="2"/>
        <v>0</v>
      </c>
      <c r="K32" s="13" t="e">
        <f t="shared" si="3"/>
        <v>#DIV/0!</v>
      </c>
      <c r="L32">
        <f t="shared" si="4"/>
        <v>0</v>
      </c>
      <c r="M32">
        <f t="shared" si="5"/>
        <v>0</v>
      </c>
    </row>
    <row r="33" spans="1:13" ht="24" customHeight="1" x14ac:dyDescent="0.25">
      <c r="A33" s="5" t="s">
        <v>101</v>
      </c>
      <c r="B33" s="5" t="s">
        <v>15</v>
      </c>
      <c r="C33" s="5"/>
      <c r="D33" s="5" t="s">
        <v>102</v>
      </c>
      <c r="E33" s="6"/>
      <c r="F33" s="28"/>
      <c r="G33" s="35"/>
      <c r="H33" s="7"/>
      <c r="I33" s="8"/>
      <c r="J33" s="8">
        <f>SUBTOTAL(9,J34)</f>
        <v>0</v>
      </c>
      <c r="K33" s="9" t="e">
        <f t="shared" si="3"/>
        <v>#DIV/0!</v>
      </c>
      <c r="L33">
        <f t="shared" si="4"/>
        <v>0</v>
      </c>
      <c r="M33">
        <f t="shared" si="5"/>
        <v>0</v>
      </c>
    </row>
    <row r="34" spans="1:13" ht="26.1" customHeight="1" x14ac:dyDescent="0.25">
      <c r="A34" s="10" t="s">
        <v>103</v>
      </c>
      <c r="B34" s="10" t="s">
        <v>104</v>
      </c>
      <c r="C34" s="10" t="s">
        <v>20</v>
      </c>
      <c r="D34" s="10" t="s">
        <v>105</v>
      </c>
      <c r="E34" s="11" t="s">
        <v>22</v>
      </c>
      <c r="F34" s="29">
        <v>1</v>
      </c>
      <c r="G34" s="33">
        <v>50</v>
      </c>
      <c r="H34" s="12"/>
      <c r="I34" s="12">
        <f t="shared" ref="I34" si="10">(TRUNC(H34 * 26.34%,2) + H34)</f>
        <v>0</v>
      </c>
      <c r="J34" s="12">
        <f t="shared" si="2"/>
        <v>0</v>
      </c>
      <c r="K34" s="13" t="e">
        <f t="shared" si="3"/>
        <v>#DIV/0!</v>
      </c>
      <c r="L34">
        <f t="shared" si="4"/>
        <v>0</v>
      </c>
      <c r="M34">
        <f t="shared" si="5"/>
        <v>0</v>
      </c>
    </row>
    <row r="35" spans="1:13" ht="24" customHeight="1" x14ac:dyDescent="0.25">
      <c r="A35" s="5" t="s">
        <v>106</v>
      </c>
      <c r="B35" s="5" t="s">
        <v>15</v>
      </c>
      <c r="C35" s="5"/>
      <c r="D35" s="5" t="s">
        <v>107</v>
      </c>
      <c r="E35" s="6"/>
      <c r="F35" s="28"/>
      <c r="G35" s="35"/>
      <c r="H35" s="7"/>
      <c r="I35" s="8"/>
      <c r="J35" s="8">
        <f>SUBTOTAL(9,J36:J41)</f>
        <v>0</v>
      </c>
      <c r="K35" s="9" t="e">
        <f t="shared" si="3"/>
        <v>#DIV/0!</v>
      </c>
      <c r="L35">
        <f t="shared" si="4"/>
        <v>0</v>
      </c>
      <c r="M35">
        <f t="shared" si="5"/>
        <v>0</v>
      </c>
    </row>
    <row r="36" spans="1:13" ht="26.1" customHeight="1" x14ac:dyDescent="0.25">
      <c r="A36" s="10" t="s">
        <v>108</v>
      </c>
      <c r="B36" s="10" t="s">
        <v>109</v>
      </c>
      <c r="C36" s="10" t="s">
        <v>20</v>
      </c>
      <c r="D36" s="10" t="s">
        <v>110</v>
      </c>
      <c r="E36" s="11" t="s">
        <v>51</v>
      </c>
      <c r="F36" s="29">
        <v>400</v>
      </c>
      <c r="G36" s="33">
        <v>20000</v>
      </c>
      <c r="H36" s="12"/>
      <c r="I36" s="12">
        <f t="shared" ref="I36:I37" si="11">(TRUNC(H36 * 26.34%,2) + H36)</f>
        <v>0</v>
      </c>
      <c r="J36" s="12">
        <f t="shared" si="2"/>
        <v>0</v>
      </c>
      <c r="K36" s="13" t="e">
        <f t="shared" si="3"/>
        <v>#DIV/0!</v>
      </c>
      <c r="L36">
        <f t="shared" si="4"/>
        <v>0</v>
      </c>
      <c r="M36">
        <f t="shared" si="5"/>
        <v>0</v>
      </c>
    </row>
    <row r="37" spans="1:13" ht="24" customHeight="1" x14ac:dyDescent="0.25">
      <c r="A37" s="10" t="s">
        <v>111</v>
      </c>
      <c r="B37" s="10" t="s">
        <v>112</v>
      </c>
      <c r="C37" s="10" t="s">
        <v>20</v>
      </c>
      <c r="D37" s="10" t="s">
        <v>113</v>
      </c>
      <c r="E37" s="11" t="s">
        <v>22</v>
      </c>
      <c r="F37" s="29">
        <v>1</v>
      </c>
      <c r="G37" s="33">
        <v>50</v>
      </c>
      <c r="H37" s="12"/>
      <c r="I37" s="12">
        <f t="shared" si="11"/>
        <v>0</v>
      </c>
      <c r="J37" s="12">
        <f t="shared" si="2"/>
        <v>0</v>
      </c>
      <c r="K37" s="13" t="e">
        <f t="shared" si="3"/>
        <v>#DIV/0!</v>
      </c>
      <c r="L37">
        <f t="shared" si="4"/>
        <v>0</v>
      </c>
      <c r="M37">
        <f t="shared" si="5"/>
        <v>0</v>
      </c>
    </row>
    <row r="38" spans="1:13" ht="26.1" customHeight="1" x14ac:dyDescent="0.25">
      <c r="A38" s="14" t="s">
        <v>114</v>
      </c>
      <c r="B38" s="14" t="s">
        <v>115</v>
      </c>
      <c r="C38" s="14" t="s">
        <v>28</v>
      </c>
      <c r="D38" s="14" t="s">
        <v>116</v>
      </c>
      <c r="E38" s="15" t="s">
        <v>117</v>
      </c>
      <c r="F38" s="30">
        <v>0.95</v>
      </c>
      <c r="G38" s="36">
        <v>47.5</v>
      </c>
      <c r="H38" s="16"/>
      <c r="I38" s="22">
        <f t="shared" ref="I38:I41" si="12">(TRUNC(H38 * 15.28%,2) + H38)</f>
        <v>0</v>
      </c>
      <c r="J38" s="16">
        <f t="shared" si="2"/>
        <v>0</v>
      </c>
      <c r="K38" s="17" t="e">
        <f t="shared" si="3"/>
        <v>#DIV/0!</v>
      </c>
      <c r="L38">
        <f t="shared" si="4"/>
        <v>0</v>
      </c>
      <c r="M38">
        <f t="shared" si="5"/>
        <v>0</v>
      </c>
    </row>
    <row r="39" spans="1:13" ht="26.1" customHeight="1" x14ac:dyDescent="0.25">
      <c r="A39" s="14" t="s">
        <v>118</v>
      </c>
      <c r="B39" s="14" t="s">
        <v>119</v>
      </c>
      <c r="C39" s="14" t="s">
        <v>28</v>
      </c>
      <c r="D39" s="14" t="s">
        <v>120</v>
      </c>
      <c r="E39" s="15" t="s">
        <v>62</v>
      </c>
      <c r="F39" s="30">
        <v>90</v>
      </c>
      <c r="G39" s="36">
        <v>4500</v>
      </c>
      <c r="H39" s="16"/>
      <c r="I39" s="22">
        <f t="shared" si="12"/>
        <v>0</v>
      </c>
      <c r="J39" s="16">
        <f t="shared" si="2"/>
        <v>0</v>
      </c>
      <c r="K39" s="17" t="e">
        <f t="shared" si="3"/>
        <v>#DIV/0!</v>
      </c>
      <c r="L39">
        <f t="shared" si="4"/>
        <v>0</v>
      </c>
      <c r="M39">
        <f t="shared" si="5"/>
        <v>0</v>
      </c>
    </row>
    <row r="40" spans="1:13" ht="26.1" customHeight="1" x14ac:dyDescent="0.25">
      <c r="A40" s="14" t="s">
        <v>121</v>
      </c>
      <c r="B40" s="14" t="s">
        <v>122</v>
      </c>
      <c r="C40" s="14" t="s">
        <v>28</v>
      </c>
      <c r="D40" s="14" t="s">
        <v>123</v>
      </c>
      <c r="E40" s="15" t="s">
        <v>124</v>
      </c>
      <c r="F40" s="30">
        <v>16</v>
      </c>
      <c r="G40" s="36">
        <v>800</v>
      </c>
      <c r="H40" s="16"/>
      <c r="I40" s="22">
        <f t="shared" si="12"/>
        <v>0</v>
      </c>
      <c r="J40" s="16">
        <f t="shared" si="2"/>
        <v>0</v>
      </c>
      <c r="K40" s="17" t="e">
        <f t="shared" si="3"/>
        <v>#DIV/0!</v>
      </c>
      <c r="L40">
        <f t="shared" si="4"/>
        <v>0</v>
      </c>
      <c r="M40">
        <f t="shared" si="5"/>
        <v>0</v>
      </c>
    </row>
    <row r="41" spans="1:13" ht="24" customHeight="1" x14ac:dyDescent="0.25">
      <c r="A41" s="14" t="s">
        <v>125</v>
      </c>
      <c r="B41" s="14" t="s">
        <v>126</v>
      </c>
      <c r="C41" s="14" t="s">
        <v>67</v>
      </c>
      <c r="D41" s="14" t="s">
        <v>127</v>
      </c>
      <c r="E41" s="15" t="s">
        <v>22</v>
      </c>
      <c r="F41" s="30">
        <v>1</v>
      </c>
      <c r="G41" s="36">
        <v>50</v>
      </c>
      <c r="H41" s="16"/>
      <c r="I41" s="22">
        <f t="shared" si="12"/>
        <v>0</v>
      </c>
      <c r="J41" s="16">
        <f t="shared" si="2"/>
        <v>0</v>
      </c>
      <c r="K41" s="17" t="e">
        <f t="shared" si="3"/>
        <v>#DIV/0!</v>
      </c>
      <c r="L41">
        <f t="shared" si="4"/>
        <v>0</v>
      </c>
      <c r="M41">
        <f t="shared" si="5"/>
        <v>0</v>
      </c>
    </row>
    <row r="42" spans="1:13" ht="24" customHeight="1" x14ac:dyDescent="0.25">
      <c r="A42" s="5" t="s">
        <v>128</v>
      </c>
      <c r="B42" s="5" t="s">
        <v>15</v>
      </c>
      <c r="C42" s="5"/>
      <c r="D42" s="5" t="s">
        <v>129</v>
      </c>
      <c r="E42" s="6"/>
      <c r="F42" s="28"/>
      <c r="G42" s="35"/>
      <c r="H42" s="7"/>
      <c r="I42" s="8"/>
      <c r="J42" s="8">
        <f>SUBTOTAL(9,J43)</f>
        <v>0</v>
      </c>
      <c r="K42" s="9" t="e">
        <f t="shared" si="3"/>
        <v>#DIV/0!</v>
      </c>
      <c r="L42">
        <f t="shared" si="4"/>
        <v>0</v>
      </c>
      <c r="M42">
        <f t="shared" si="5"/>
        <v>0</v>
      </c>
    </row>
    <row r="43" spans="1:13" ht="39" customHeight="1" x14ac:dyDescent="0.25">
      <c r="A43" s="10" t="s">
        <v>130</v>
      </c>
      <c r="B43" s="10" t="s">
        <v>131</v>
      </c>
      <c r="C43" s="10" t="s">
        <v>20</v>
      </c>
      <c r="D43" s="10" t="s">
        <v>132</v>
      </c>
      <c r="E43" s="11" t="s">
        <v>30</v>
      </c>
      <c r="F43" s="29">
        <v>16</v>
      </c>
      <c r="G43" s="33">
        <v>800</v>
      </c>
      <c r="H43" s="12"/>
      <c r="I43" s="12">
        <f t="shared" ref="I43" si="13">(TRUNC(H43 * 26.34%,2) + H43)</f>
        <v>0</v>
      </c>
      <c r="J43" s="12">
        <f t="shared" si="2"/>
        <v>0</v>
      </c>
      <c r="K43" s="13" t="e">
        <f t="shared" si="3"/>
        <v>#DIV/0!</v>
      </c>
      <c r="L43">
        <f t="shared" si="4"/>
        <v>0</v>
      </c>
      <c r="M43">
        <f t="shared" si="5"/>
        <v>0</v>
      </c>
    </row>
    <row r="44" spans="1:13" ht="24" customHeight="1" x14ac:dyDescent="0.25">
      <c r="A44" s="5" t="s">
        <v>133</v>
      </c>
      <c r="B44" s="5" t="s">
        <v>15</v>
      </c>
      <c r="C44" s="5"/>
      <c r="D44" s="5" t="s">
        <v>134</v>
      </c>
      <c r="E44" s="6"/>
      <c r="F44" s="28"/>
      <c r="G44" s="35"/>
      <c r="H44" s="7"/>
      <c r="I44" s="8"/>
      <c r="J44" s="8">
        <f>SUBTOTAL(9,J45:J49)</f>
        <v>0</v>
      </c>
      <c r="K44" s="9" t="e">
        <f t="shared" si="3"/>
        <v>#DIV/0!</v>
      </c>
      <c r="L44">
        <f t="shared" si="4"/>
        <v>0</v>
      </c>
      <c r="M44">
        <f t="shared" si="5"/>
        <v>0</v>
      </c>
    </row>
    <row r="45" spans="1:13" ht="39" customHeight="1" x14ac:dyDescent="0.25">
      <c r="A45" s="10" t="s">
        <v>135</v>
      </c>
      <c r="B45" s="10" t="s">
        <v>136</v>
      </c>
      <c r="C45" s="10" t="s">
        <v>20</v>
      </c>
      <c r="D45" s="10" t="s">
        <v>137</v>
      </c>
      <c r="E45" s="11" t="s">
        <v>22</v>
      </c>
      <c r="F45" s="29">
        <v>1</v>
      </c>
      <c r="G45" s="33">
        <v>50</v>
      </c>
      <c r="H45" s="12"/>
      <c r="I45" s="12">
        <f t="shared" ref="I45" si="14">(TRUNC(H45 * 26.34%,2) + H45)</f>
        <v>0</v>
      </c>
      <c r="J45" s="12">
        <f t="shared" si="2"/>
        <v>0</v>
      </c>
      <c r="K45" s="13" t="e">
        <f t="shared" si="3"/>
        <v>#DIV/0!</v>
      </c>
      <c r="L45">
        <f t="shared" si="4"/>
        <v>0</v>
      </c>
      <c r="M45">
        <f t="shared" si="5"/>
        <v>0</v>
      </c>
    </row>
    <row r="46" spans="1:13" ht="24" customHeight="1" x14ac:dyDescent="0.25">
      <c r="A46" s="14" t="s">
        <v>138</v>
      </c>
      <c r="B46" s="14" t="s">
        <v>139</v>
      </c>
      <c r="C46" s="14" t="s">
        <v>28</v>
      </c>
      <c r="D46" s="14" t="s">
        <v>140</v>
      </c>
      <c r="E46" s="15" t="s">
        <v>62</v>
      </c>
      <c r="F46" s="30">
        <v>105</v>
      </c>
      <c r="G46" s="36">
        <v>5250</v>
      </c>
      <c r="H46" s="16"/>
      <c r="I46" s="22">
        <f t="shared" ref="I46" si="15">(TRUNC(H46 * 15.28%,2) + H46)</f>
        <v>0</v>
      </c>
      <c r="J46" s="16">
        <f t="shared" si="2"/>
        <v>0</v>
      </c>
      <c r="K46" s="17" t="e">
        <f t="shared" si="3"/>
        <v>#DIV/0!</v>
      </c>
      <c r="L46">
        <f t="shared" si="4"/>
        <v>0</v>
      </c>
      <c r="M46">
        <f t="shared" si="5"/>
        <v>0</v>
      </c>
    </row>
    <row r="47" spans="1:13" ht="26.1" customHeight="1" x14ac:dyDescent="0.25">
      <c r="A47" s="10" t="s">
        <v>141</v>
      </c>
      <c r="B47" s="10" t="s">
        <v>142</v>
      </c>
      <c r="C47" s="10" t="s">
        <v>20</v>
      </c>
      <c r="D47" s="10" t="s">
        <v>143</v>
      </c>
      <c r="E47" s="11" t="s">
        <v>22</v>
      </c>
      <c r="F47" s="29">
        <v>1</v>
      </c>
      <c r="G47" s="33">
        <v>50</v>
      </c>
      <c r="H47" s="12"/>
      <c r="I47" s="12">
        <f t="shared" ref="I47:I48" si="16">(TRUNC(H47 * 26.34%,2) + H47)</f>
        <v>0</v>
      </c>
      <c r="J47" s="12">
        <f t="shared" si="2"/>
        <v>0</v>
      </c>
      <c r="K47" s="13" t="e">
        <f t="shared" si="3"/>
        <v>#DIV/0!</v>
      </c>
      <c r="L47">
        <f t="shared" si="4"/>
        <v>0</v>
      </c>
      <c r="M47">
        <f t="shared" si="5"/>
        <v>0</v>
      </c>
    </row>
    <row r="48" spans="1:13" ht="26.1" customHeight="1" x14ac:dyDescent="0.25">
      <c r="A48" s="10" t="s">
        <v>144</v>
      </c>
      <c r="B48" s="10" t="s">
        <v>145</v>
      </c>
      <c r="C48" s="10" t="s">
        <v>20</v>
      </c>
      <c r="D48" s="10" t="s">
        <v>146</v>
      </c>
      <c r="E48" s="11" t="s">
        <v>51</v>
      </c>
      <c r="F48" s="29">
        <v>200</v>
      </c>
      <c r="G48" s="33">
        <v>10000</v>
      </c>
      <c r="H48" s="12"/>
      <c r="I48" s="12">
        <f t="shared" si="16"/>
        <v>0</v>
      </c>
      <c r="J48" s="12">
        <f t="shared" si="2"/>
        <v>0</v>
      </c>
      <c r="K48" s="13" t="e">
        <f t="shared" si="3"/>
        <v>#DIV/0!</v>
      </c>
      <c r="L48">
        <f t="shared" si="4"/>
        <v>0</v>
      </c>
      <c r="M48">
        <f t="shared" si="5"/>
        <v>0</v>
      </c>
    </row>
    <row r="49" spans="1:15" ht="68.25" customHeight="1" x14ac:dyDescent="0.25">
      <c r="A49" s="14" t="s">
        <v>147</v>
      </c>
      <c r="B49" s="14" t="s">
        <v>148</v>
      </c>
      <c r="C49" s="14" t="s">
        <v>20</v>
      </c>
      <c r="D49" s="14" t="s">
        <v>149</v>
      </c>
      <c r="E49" s="15" t="s">
        <v>22</v>
      </c>
      <c r="F49" s="30">
        <v>1</v>
      </c>
      <c r="G49" s="36">
        <v>50</v>
      </c>
      <c r="H49" s="16"/>
      <c r="I49" s="22">
        <f t="shared" ref="I49" si="17">(TRUNC(H49 * 15.28%,2) + H49)</f>
        <v>0</v>
      </c>
      <c r="J49" s="16">
        <f t="shared" si="2"/>
        <v>0</v>
      </c>
      <c r="K49" s="17" t="e">
        <f t="shared" si="3"/>
        <v>#DIV/0!</v>
      </c>
      <c r="L49">
        <f t="shared" si="4"/>
        <v>0</v>
      </c>
      <c r="M49">
        <f t="shared" si="5"/>
        <v>0</v>
      </c>
    </row>
    <row r="50" spans="1:15" ht="24" customHeight="1" x14ac:dyDescent="0.25">
      <c r="A50" s="5" t="s">
        <v>150</v>
      </c>
      <c r="B50" s="5" t="s">
        <v>15</v>
      </c>
      <c r="C50" s="5"/>
      <c r="D50" s="5" t="s">
        <v>151</v>
      </c>
      <c r="E50" s="6"/>
      <c r="F50" s="28"/>
      <c r="G50" s="35"/>
      <c r="H50" s="7"/>
      <c r="I50" s="8"/>
      <c r="J50" s="8">
        <f>SUBTOTAL(9,J51:J52)</f>
        <v>0</v>
      </c>
      <c r="K50" s="9" t="e">
        <f t="shared" si="3"/>
        <v>#DIV/0!</v>
      </c>
      <c r="L50">
        <f t="shared" si="4"/>
        <v>0</v>
      </c>
      <c r="M50">
        <f t="shared" si="5"/>
        <v>0</v>
      </c>
    </row>
    <row r="51" spans="1:15" ht="39" customHeight="1" x14ac:dyDescent="0.25">
      <c r="A51" s="10" t="s">
        <v>152</v>
      </c>
      <c r="B51" s="10" t="s">
        <v>153</v>
      </c>
      <c r="C51" s="10" t="s">
        <v>20</v>
      </c>
      <c r="D51" s="10" t="s">
        <v>154</v>
      </c>
      <c r="E51" s="11" t="s">
        <v>51</v>
      </c>
      <c r="F51" s="29">
        <v>28</v>
      </c>
      <c r="G51" s="33">
        <v>1400</v>
      </c>
      <c r="H51" s="12"/>
      <c r="I51" s="12">
        <f t="shared" ref="I51:I52" si="18">(TRUNC(H51 * 26.34%,2) + H51)</f>
        <v>0</v>
      </c>
      <c r="J51" s="12">
        <f t="shared" si="2"/>
        <v>0</v>
      </c>
      <c r="K51" s="13" t="e">
        <f t="shared" si="3"/>
        <v>#DIV/0!</v>
      </c>
      <c r="L51">
        <f t="shared" si="4"/>
        <v>0</v>
      </c>
      <c r="M51">
        <f t="shared" si="5"/>
        <v>0</v>
      </c>
    </row>
    <row r="52" spans="1:15" ht="26.1" customHeight="1" x14ac:dyDescent="0.25">
      <c r="A52" s="10" t="s">
        <v>155</v>
      </c>
      <c r="B52" s="10" t="s">
        <v>156</v>
      </c>
      <c r="C52" s="10" t="s">
        <v>20</v>
      </c>
      <c r="D52" s="10" t="s">
        <v>157</v>
      </c>
      <c r="E52" s="11" t="s">
        <v>30</v>
      </c>
      <c r="F52" s="29">
        <v>1.5</v>
      </c>
      <c r="G52" s="33">
        <v>75</v>
      </c>
      <c r="H52" s="12"/>
      <c r="I52" s="12">
        <f t="shared" si="18"/>
        <v>0</v>
      </c>
      <c r="J52" s="12">
        <f t="shared" si="2"/>
        <v>0</v>
      </c>
      <c r="K52" s="13" t="e">
        <f t="shared" si="3"/>
        <v>#DIV/0!</v>
      </c>
      <c r="L52">
        <f t="shared" si="4"/>
        <v>0</v>
      </c>
      <c r="M52">
        <f t="shared" si="5"/>
        <v>0</v>
      </c>
    </row>
    <row r="53" spans="1:15" ht="24" customHeight="1" x14ac:dyDescent="0.25">
      <c r="A53" s="5" t="s">
        <v>158</v>
      </c>
      <c r="B53" s="5" t="s">
        <v>15</v>
      </c>
      <c r="C53" s="5"/>
      <c r="D53" s="5" t="s">
        <v>159</v>
      </c>
      <c r="E53" s="6"/>
      <c r="F53" s="28"/>
      <c r="G53" s="35"/>
      <c r="H53" s="7"/>
      <c r="I53" s="8"/>
      <c r="J53" s="8">
        <f>SUBTOTAL(9,J54:J61)</f>
        <v>0</v>
      </c>
      <c r="K53" s="9" t="e">
        <f t="shared" si="3"/>
        <v>#DIV/0!</v>
      </c>
      <c r="L53">
        <f t="shared" si="4"/>
        <v>0</v>
      </c>
      <c r="M53">
        <f t="shared" si="5"/>
        <v>0</v>
      </c>
    </row>
    <row r="54" spans="1:15" ht="26.1" customHeight="1" x14ac:dyDescent="0.25">
      <c r="A54" s="10" t="s">
        <v>160</v>
      </c>
      <c r="B54" s="10" t="s">
        <v>161</v>
      </c>
      <c r="C54" s="10" t="s">
        <v>20</v>
      </c>
      <c r="D54" s="10" t="s">
        <v>162</v>
      </c>
      <c r="E54" s="11" t="s">
        <v>58</v>
      </c>
      <c r="F54" s="29">
        <v>0.18</v>
      </c>
      <c r="G54" s="33">
        <v>9</v>
      </c>
      <c r="H54" s="12"/>
      <c r="I54" s="12">
        <f t="shared" ref="I54:I57" si="19">(TRUNC(H54 * 26.34%,2) + H54)</f>
        <v>0</v>
      </c>
      <c r="J54" s="12">
        <f t="shared" si="2"/>
        <v>0</v>
      </c>
      <c r="K54" s="13" t="e">
        <f t="shared" si="3"/>
        <v>#DIV/0!</v>
      </c>
      <c r="L54">
        <f t="shared" si="4"/>
        <v>0</v>
      </c>
      <c r="M54">
        <f t="shared" si="5"/>
        <v>0</v>
      </c>
    </row>
    <row r="55" spans="1:15" ht="24" customHeight="1" x14ac:dyDescent="0.25">
      <c r="A55" s="10" t="s">
        <v>163</v>
      </c>
      <c r="B55" s="10" t="s">
        <v>164</v>
      </c>
      <c r="C55" s="10" t="s">
        <v>20</v>
      </c>
      <c r="D55" s="10" t="s">
        <v>165</v>
      </c>
      <c r="E55" s="11" t="s">
        <v>58</v>
      </c>
      <c r="F55" s="29">
        <v>0.24</v>
      </c>
      <c r="G55" s="33">
        <v>12</v>
      </c>
      <c r="H55" s="78"/>
      <c r="I55" s="12">
        <f t="shared" si="19"/>
        <v>0</v>
      </c>
      <c r="J55" s="12">
        <f t="shared" si="2"/>
        <v>0</v>
      </c>
      <c r="K55" s="13" t="e">
        <f t="shared" si="3"/>
        <v>#DIV/0!</v>
      </c>
      <c r="L55">
        <f t="shared" si="4"/>
        <v>0</v>
      </c>
      <c r="M55">
        <f t="shared" si="5"/>
        <v>0</v>
      </c>
    </row>
    <row r="56" spans="1:15" ht="26.1" customHeight="1" x14ac:dyDescent="0.25">
      <c r="A56" s="10" t="s">
        <v>166</v>
      </c>
      <c r="B56" s="10" t="s">
        <v>167</v>
      </c>
      <c r="C56" s="10" t="s">
        <v>20</v>
      </c>
      <c r="D56" s="10" t="s">
        <v>168</v>
      </c>
      <c r="E56" s="11" t="s">
        <v>51</v>
      </c>
      <c r="F56" s="29">
        <v>0.6</v>
      </c>
      <c r="G56" s="33">
        <v>30</v>
      </c>
      <c r="H56" s="12"/>
      <c r="I56" s="12">
        <f t="shared" si="19"/>
        <v>0</v>
      </c>
      <c r="J56" s="12">
        <f t="shared" si="2"/>
        <v>0</v>
      </c>
      <c r="K56" s="13" t="e">
        <f t="shared" si="3"/>
        <v>#DIV/0!</v>
      </c>
      <c r="L56">
        <f t="shared" si="4"/>
        <v>0</v>
      </c>
      <c r="M56">
        <f t="shared" si="5"/>
        <v>0</v>
      </c>
      <c r="O56" s="38"/>
    </row>
    <row r="57" spans="1:15" ht="26.1" customHeight="1" x14ac:dyDescent="0.25">
      <c r="A57" s="10" t="s">
        <v>169</v>
      </c>
      <c r="B57" s="10" t="s">
        <v>170</v>
      </c>
      <c r="C57" s="10" t="s">
        <v>20</v>
      </c>
      <c r="D57" s="10" t="s">
        <v>171</v>
      </c>
      <c r="E57" s="11" t="s">
        <v>51</v>
      </c>
      <c r="F57" s="29">
        <v>17.399999999999999</v>
      </c>
      <c r="G57" s="33">
        <v>870</v>
      </c>
      <c r="H57" s="12"/>
      <c r="I57" s="12">
        <f t="shared" si="19"/>
        <v>0</v>
      </c>
      <c r="J57" s="12">
        <f t="shared" si="2"/>
        <v>0</v>
      </c>
      <c r="K57" s="13" t="e">
        <f t="shared" si="3"/>
        <v>#DIV/0!</v>
      </c>
      <c r="L57">
        <f t="shared" si="4"/>
        <v>0</v>
      </c>
      <c r="M57">
        <f t="shared" si="5"/>
        <v>0</v>
      </c>
    </row>
    <row r="58" spans="1:15" ht="26.1" customHeight="1" x14ac:dyDescent="0.25">
      <c r="A58" s="14" t="s">
        <v>172</v>
      </c>
      <c r="B58" s="14" t="s">
        <v>173</v>
      </c>
      <c r="C58" s="14" t="s">
        <v>174</v>
      </c>
      <c r="D58" s="14" t="s">
        <v>175</v>
      </c>
      <c r="E58" s="15" t="s">
        <v>51</v>
      </c>
      <c r="F58" s="30">
        <v>9</v>
      </c>
      <c r="G58" s="36">
        <v>450</v>
      </c>
      <c r="H58" s="16"/>
      <c r="I58" s="22">
        <f t="shared" ref="I58:I60" si="20">(TRUNC(H58 * 15.28%,2) + H58)</f>
        <v>0</v>
      </c>
      <c r="J58" s="16">
        <f t="shared" si="2"/>
        <v>0</v>
      </c>
      <c r="K58" s="17" t="e">
        <f t="shared" si="3"/>
        <v>#DIV/0!</v>
      </c>
      <c r="L58">
        <f t="shared" si="4"/>
        <v>0</v>
      </c>
      <c r="M58">
        <f t="shared" si="5"/>
        <v>0</v>
      </c>
    </row>
    <row r="59" spans="1:15" ht="39" customHeight="1" x14ac:dyDescent="0.25">
      <c r="A59" s="14" t="s">
        <v>176</v>
      </c>
      <c r="B59" s="14" t="s">
        <v>177</v>
      </c>
      <c r="C59" s="14" t="s">
        <v>28</v>
      </c>
      <c r="D59" s="14" t="s">
        <v>178</v>
      </c>
      <c r="E59" s="15" t="s">
        <v>62</v>
      </c>
      <c r="F59" s="30">
        <v>1.8</v>
      </c>
      <c r="G59" s="36">
        <v>90</v>
      </c>
      <c r="H59" s="16"/>
      <c r="I59" s="22">
        <f t="shared" si="20"/>
        <v>0</v>
      </c>
      <c r="J59" s="16">
        <f t="shared" si="2"/>
        <v>0</v>
      </c>
      <c r="K59" s="17" t="e">
        <f t="shared" si="3"/>
        <v>#DIV/0!</v>
      </c>
      <c r="L59">
        <f t="shared" si="4"/>
        <v>0</v>
      </c>
      <c r="M59">
        <f t="shared" si="5"/>
        <v>0</v>
      </c>
    </row>
    <row r="60" spans="1:15" ht="24" customHeight="1" x14ac:dyDescent="0.25">
      <c r="A60" s="14" t="s">
        <v>179</v>
      </c>
      <c r="B60" s="14" t="s">
        <v>180</v>
      </c>
      <c r="C60" s="14" t="s">
        <v>77</v>
      </c>
      <c r="D60" s="14" t="s">
        <v>181</v>
      </c>
      <c r="E60" s="15" t="s">
        <v>62</v>
      </c>
      <c r="F60" s="30">
        <v>1.2</v>
      </c>
      <c r="G60" s="36">
        <v>60</v>
      </c>
      <c r="H60" s="16"/>
      <c r="I60" s="22">
        <f t="shared" si="20"/>
        <v>0</v>
      </c>
      <c r="J60" s="16">
        <f t="shared" si="2"/>
        <v>0</v>
      </c>
      <c r="K60" s="17" t="e">
        <f t="shared" si="3"/>
        <v>#DIV/0!</v>
      </c>
      <c r="L60">
        <f t="shared" si="4"/>
        <v>0</v>
      </c>
      <c r="M60">
        <f t="shared" si="5"/>
        <v>0</v>
      </c>
    </row>
    <row r="61" spans="1:15" ht="39" customHeight="1" x14ac:dyDescent="0.25">
      <c r="A61" s="10" t="s">
        <v>182</v>
      </c>
      <c r="B61" s="10" t="s">
        <v>183</v>
      </c>
      <c r="C61" s="10" t="s">
        <v>20</v>
      </c>
      <c r="D61" s="10" t="s">
        <v>184</v>
      </c>
      <c r="E61" s="11" t="s">
        <v>30</v>
      </c>
      <c r="F61" s="29">
        <v>70</v>
      </c>
      <c r="G61" s="33">
        <v>3500</v>
      </c>
      <c r="H61" s="12"/>
      <c r="I61" s="12">
        <f t="shared" ref="I61" si="21">(TRUNC(H61 * 26.34%,2) + H61)</f>
        <v>0</v>
      </c>
      <c r="J61" s="12">
        <f t="shared" si="2"/>
        <v>0</v>
      </c>
      <c r="K61" s="13" t="e">
        <f t="shared" si="3"/>
        <v>#DIV/0!</v>
      </c>
      <c r="L61">
        <f t="shared" si="4"/>
        <v>0</v>
      </c>
      <c r="M61">
        <f t="shared" si="5"/>
        <v>0</v>
      </c>
    </row>
    <row r="62" spans="1:15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M62" s="38">
        <f>SUM(M7:M61)</f>
        <v>0</v>
      </c>
    </row>
    <row r="63" spans="1:15" x14ac:dyDescent="0.25">
      <c r="A63" s="125"/>
      <c r="B63" s="125"/>
      <c r="C63" s="125"/>
      <c r="D63" s="20"/>
      <c r="E63" s="19"/>
      <c r="F63" s="19"/>
      <c r="G63" s="124" t="s">
        <v>185</v>
      </c>
      <c r="H63" s="125"/>
      <c r="I63" s="126">
        <f>SUBTOTAL(9,L6:L61)</f>
        <v>0</v>
      </c>
      <c r="J63" s="125"/>
      <c r="K63" s="125"/>
      <c r="N63" s="38"/>
    </row>
    <row r="64" spans="1:15" x14ac:dyDescent="0.25">
      <c r="A64" s="125"/>
      <c r="B64" s="125"/>
      <c r="C64" s="125"/>
      <c r="D64" s="20"/>
      <c r="E64" s="19"/>
      <c r="F64" s="19"/>
      <c r="G64" s="124" t="s">
        <v>186</v>
      </c>
      <c r="H64" s="125"/>
      <c r="I64" s="126">
        <f>I65-I63</f>
        <v>0</v>
      </c>
      <c r="J64" s="125"/>
      <c r="K64" s="125"/>
    </row>
    <row r="65" spans="1:14" x14ac:dyDescent="0.25">
      <c r="A65" s="125"/>
      <c r="B65" s="125"/>
      <c r="C65" s="125"/>
      <c r="D65" s="20"/>
      <c r="E65" s="19"/>
      <c r="F65" s="19"/>
      <c r="G65" s="124" t="s">
        <v>187</v>
      </c>
      <c r="H65" s="125"/>
      <c r="I65" s="126">
        <f>SUBTOTAL(9,J6:J61)</f>
        <v>0</v>
      </c>
      <c r="J65" s="125"/>
      <c r="K65" s="125"/>
      <c r="M65">
        <f>I65/40</f>
        <v>0</v>
      </c>
      <c r="N65" s="39"/>
    </row>
    <row r="66" spans="1:14" ht="70.05" customHeight="1" x14ac:dyDescent="0.25">
      <c r="A66" s="127"/>
      <c r="B66" s="97"/>
      <c r="C66" s="97"/>
      <c r="D66" s="97"/>
      <c r="E66" s="97"/>
      <c r="F66" s="97"/>
      <c r="G66" s="97"/>
      <c r="H66" s="97"/>
      <c r="I66" s="97"/>
      <c r="J66" s="97"/>
      <c r="K66" s="97"/>
    </row>
  </sheetData>
  <mergeCells count="18">
    <mergeCell ref="A66:K66"/>
    <mergeCell ref="H3:I3"/>
    <mergeCell ref="J2:K3"/>
    <mergeCell ref="D2:D3"/>
    <mergeCell ref="A4:K4"/>
    <mergeCell ref="A63:C63"/>
    <mergeCell ref="G63:H63"/>
    <mergeCell ref="I63:K63"/>
    <mergeCell ref="A64:C64"/>
    <mergeCell ref="G64:H64"/>
    <mergeCell ref="I64:K64"/>
    <mergeCell ref="H1:I1"/>
    <mergeCell ref="J1:K1"/>
    <mergeCell ref="H2:I2"/>
    <mergeCell ref="F2:G3"/>
    <mergeCell ref="A65:C65"/>
    <mergeCell ref="G65:H65"/>
    <mergeCell ref="I65:K65"/>
  </mergeCells>
  <pageMargins left="0.51181102362204722" right="0.51181102362204722" top="0.39370078740157483" bottom="0.98425196850393704" header="0.51181102362204722" footer="0.51181102362204722"/>
  <pageSetup paperSize="9" scale="80" fitToHeight="0" orientation="landscape" r:id="rId1"/>
  <headerFooter>
    <oddHeader>&amp;L &amp;C &amp;R</oddHeader>
    <oddFooter>&amp;L &amp;CCODEVASF 5ª SR
CNPJ: 00.399.857/0015-21
Rua Dois de Dezembro, 16, Centro, Maceió/AL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Resumo do Orçamento</vt:lpstr>
      <vt:lpstr>Resumo_PT</vt:lpstr>
      <vt:lpstr>Cronograma_PT</vt:lpstr>
      <vt:lpstr>Orçamento Sintético_PT</vt:lpstr>
      <vt:lpstr>Resumo_PP</vt:lpstr>
      <vt:lpstr>Cronograma_PP</vt:lpstr>
      <vt:lpstr>Orçamento Sintético_PP</vt:lpstr>
      <vt:lpstr>Cronograma_PT!Area_de_impressao</vt:lpstr>
      <vt:lpstr>'Orçamento Sintético_PP'!Area_de_impressao</vt:lpstr>
      <vt:lpstr>'Orçamento Sintético_PT'!Area_de_impressao</vt:lpstr>
      <vt:lpstr>'Resumo do Orçamento'!Area_de_impressao</vt:lpstr>
      <vt:lpstr>Cronograma_PP!Titulos_de_impressao</vt:lpstr>
      <vt:lpstr>Cronograma_PT!Titulos_de_impressao</vt:lpstr>
      <vt:lpstr>'Orçamento Sintético_PP'!Titulos_de_impressao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Jorge Ricardo Rocha Melo</cp:lastModifiedBy>
  <cp:revision>0</cp:revision>
  <cp:lastPrinted>2024-11-19T16:51:53Z</cp:lastPrinted>
  <dcterms:created xsi:type="dcterms:W3CDTF">2024-11-06T18:01:42Z</dcterms:created>
  <dcterms:modified xsi:type="dcterms:W3CDTF">2025-02-28T11:15:12Z</dcterms:modified>
</cp:coreProperties>
</file>