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11sr\11.SR - Publico\11ª SR\GRR antiga GTR\APL\Ações 2025\Licitações\Estufas Agrícolas\"/>
    </mc:Choice>
  </mc:AlternateContent>
  <xr:revisionPtr revIDLastSave="0" documentId="13_ncr:1_{DC16A0F6-7E21-47D7-9BFC-AA3902D330C7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Exemplo e explicação" sheetId="4" r:id="rId1"/>
    <sheet name="índices de atualização" sheetId="6" r:id="rId2"/>
    <sheet name="CVs de referência" sheetId="5" r:id="rId3"/>
    <sheet name="Classes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1" i="4" l="1"/>
  <c r="H25" i="4" a="1"/>
  <c r="H25" i="4" s="1"/>
  <c r="H24" i="4" a="1"/>
  <c r="H24" i="4" s="1"/>
  <c r="G11" i="4" l="1"/>
  <c r="T17" i="4" l="1"/>
  <c r="U17" i="4"/>
  <c r="V17" i="4"/>
  <c r="X17" i="4"/>
  <c r="X12" i="4"/>
  <c r="X13" i="4"/>
  <c r="X14" i="4"/>
  <c r="X15" i="4"/>
  <c r="X16" i="4"/>
  <c r="X18" i="4"/>
  <c r="X19" i="4"/>
  <c r="X20" i="4"/>
  <c r="X21" i="4"/>
  <c r="X22" i="4"/>
  <c r="X23" i="4"/>
  <c r="X24" i="4"/>
  <c r="X25" i="4"/>
  <c r="V12" i="4"/>
  <c r="V13" i="4"/>
  <c r="V14" i="4"/>
  <c r="V15" i="4"/>
  <c r="V16" i="4"/>
  <c r="V18" i="4"/>
  <c r="V19" i="4"/>
  <c r="V20" i="4"/>
  <c r="V21" i="4"/>
  <c r="V22" i="4"/>
  <c r="V23" i="4"/>
  <c r="V24" i="4"/>
  <c r="V25" i="4"/>
  <c r="U12" i="4"/>
  <c r="U13" i="4"/>
  <c r="U14" i="4"/>
  <c r="U15" i="4"/>
  <c r="U16" i="4"/>
  <c r="U18" i="4"/>
  <c r="W18" i="4" s="1"/>
  <c r="U19" i="4"/>
  <c r="W19" i="4" s="1"/>
  <c r="U20" i="4"/>
  <c r="W20" i="4" s="1"/>
  <c r="U21" i="4"/>
  <c r="W21" i="4" s="1"/>
  <c r="U22" i="4"/>
  <c r="W22" i="4" s="1"/>
  <c r="U23" i="4"/>
  <c r="W23" i="4" s="1"/>
  <c r="U24" i="4"/>
  <c r="W24" i="4" s="1"/>
  <c r="U25" i="4"/>
  <c r="W25" i="4" s="1"/>
  <c r="T12" i="4"/>
  <c r="T13" i="4"/>
  <c r="T14" i="4"/>
  <c r="T15" i="4"/>
  <c r="T16" i="4"/>
  <c r="T18" i="4"/>
  <c r="T19" i="4"/>
  <c r="T20" i="4"/>
  <c r="T21" i="4"/>
  <c r="T22" i="4"/>
  <c r="T23" i="4"/>
  <c r="T24" i="4"/>
  <c r="T25" i="4"/>
  <c r="X11" i="4"/>
  <c r="V11" i="4"/>
  <c r="U11" i="4"/>
  <c r="T11" i="4"/>
  <c r="Q28" i="4"/>
  <c r="W17" i="4" l="1"/>
  <c r="W16" i="4"/>
  <c r="W15" i="4"/>
  <c r="W11" i="4"/>
  <c r="V29" i="4" a="1"/>
  <c r="V29" i="4" s="1"/>
  <c r="W14" i="4"/>
  <c r="U27" i="4" a="1"/>
  <c r="U27" i="4" s="1"/>
  <c r="W12" i="4"/>
  <c r="T27" i="4" a="1"/>
  <c r="T27" i="4" s="1"/>
  <c r="X26" i="4" a="1"/>
  <c r="X26" i="4" s="1"/>
  <c r="X29" i="4" a="1"/>
  <c r="X29" i="4" s="1"/>
  <c r="V27" i="4" a="1"/>
  <c r="V27" i="4" s="1"/>
  <c r="W13" i="4"/>
  <c r="T26" i="4" a="1"/>
  <c r="T26" i="4" s="1"/>
  <c r="U26" i="4" a="1"/>
  <c r="U26" i="4" s="1"/>
  <c r="X27" i="4" a="1"/>
  <c r="X27" i="4" s="1"/>
  <c r="V26" i="4" a="1"/>
  <c r="V26" i="4" s="1"/>
  <c r="T29" i="4" a="1"/>
  <c r="T29" i="4" s="1"/>
  <c r="U29" i="4" a="1"/>
  <c r="U29" i="4" s="1"/>
  <c r="G16" i="4"/>
  <c r="G15" i="4"/>
  <c r="W27" i="4" l="1" a="1"/>
  <c r="W27" i="4" s="1"/>
  <c r="W29" i="4" a="1"/>
  <c r="W29" i="4" s="1"/>
  <c r="W26" i="4" a="1"/>
  <c r="W26" i="4" s="1"/>
  <c r="G14" i="4" l="1"/>
  <c r="E8" i="3" l="1"/>
  <c r="E7" i="3"/>
  <c r="G12" i="4"/>
  <c r="G13" i="4"/>
  <c r="H26" i="4" l="1"/>
  <c r="Q24" i="4"/>
  <c r="Q23" i="4"/>
  <c r="Q22" i="4"/>
  <c r="M27" i="4" a="1"/>
  <c r="M27" i="4" s="1"/>
  <c r="M28" i="4" a="1"/>
  <c r="M28" i="4" s="1"/>
  <c r="M29" i="4"/>
  <c r="O29" i="4"/>
  <c r="H27" i="4" l="1"/>
  <c r="M30" i="4"/>
  <c r="Q21" i="4" l="1"/>
  <c r="Q29" i="4" l="1" a="1"/>
  <c r="Q29" i="4" s="1"/>
  <c r="Q25" i="4" s="1"/>
  <c r="Q27" i="4" a="1"/>
  <c r="Q27" i="4" s="1"/>
  <c r="Q26" i="4" a="1"/>
  <c r="Q26" i="4" s="1"/>
  <c r="Q30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<sst xmlns="http://schemas.openxmlformats.org/spreadsheetml/2006/main" count="277" uniqueCount="247">
  <si>
    <t>Órgão</t>
  </si>
  <si>
    <t>Valor Unitário</t>
  </si>
  <si>
    <t>Base</t>
  </si>
  <si>
    <t>Código</t>
  </si>
  <si>
    <t>Data</t>
  </si>
  <si>
    <t>Empresa</t>
  </si>
  <si>
    <t>LICITAÇÕES ANTERIORES</t>
  </si>
  <si>
    <t>SISTEMAS DE REFERÊNCIA</t>
  </si>
  <si>
    <t>COTAÇÕES DE MERCADO</t>
  </si>
  <si>
    <t>Média:</t>
  </si>
  <si>
    <t>Mediana:</t>
  </si>
  <si>
    <t>OBSERVAÇÕES:</t>
  </si>
  <si>
    <t>ITEM:</t>
  </si>
  <si>
    <t>CV:</t>
  </si>
  <si>
    <t>Sem o menor</t>
  </si>
  <si>
    <t>Sem os dois maiores</t>
  </si>
  <si>
    <t>Sem o maior e sem o menor</t>
  </si>
  <si>
    <t>Sim</t>
  </si>
  <si>
    <t>VALOR REFERENCIAL DE LICITAÇÕES:</t>
  </si>
  <si>
    <t>VALOR REFERENCIAL DE SISTEMAS OFICIAIS:</t>
  </si>
  <si>
    <t>VALOR REFERENCIAL DE COTAÇÕES:</t>
  </si>
  <si>
    <t>VALOR UNITÁRIO ESTIMADO DO ITEM:</t>
  </si>
  <si>
    <t>Utilizar?  (Sim/Não)</t>
  </si>
  <si>
    <t>Utilizar? (Sim/Não)</t>
  </si>
  <si>
    <t>Menor valor:</t>
  </si>
  <si>
    <t>Sem o maior</t>
  </si>
  <si>
    <t>Todos</t>
  </si>
  <si>
    <t>Processo</t>
  </si>
  <si>
    <t>Responsável</t>
  </si>
  <si>
    <t>\\drive2\Boletim_de_Indices\</t>
  </si>
  <si>
    <t>Grupos de referência (não precisa mexer)</t>
  </si>
  <si>
    <t>Média</t>
  </si>
  <si>
    <t>Mediana</t>
  </si>
  <si>
    <t>CV</t>
  </si>
  <si>
    <t>Grupo</t>
  </si>
  <si>
    <t>02/2010</t>
  </si>
  <si>
    <t>03/2010</t>
  </si>
  <si>
    <t>04/2010</t>
  </si>
  <si>
    <t>05/2010</t>
  </si>
  <si>
    <t>06/2010</t>
  </si>
  <si>
    <t>07/2010</t>
  </si>
  <si>
    <t>08/2010</t>
  </si>
  <si>
    <t>09/2010</t>
  </si>
  <si>
    <t>10/2010</t>
  </si>
  <si>
    <t>11/2010</t>
  </si>
  <si>
    <t>12/2010</t>
  </si>
  <si>
    <t>01/2011</t>
  </si>
  <si>
    <t>02/2011</t>
  </si>
  <si>
    <t>03/2011</t>
  </si>
  <si>
    <t>04/2011</t>
  </si>
  <si>
    <t>05/2011</t>
  </si>
  <si>
    <t>06/2011</t>
  </si>
  <si>
    <t>07/2011</t>
  </si>
  <si>
    <t>08/2011</t>
  </si>
  <si>
    <t>09/2011</t>
  </si>
  <si>
    <t>10/2011</t>
  </si>
  <si>
    <t>11/2011</t>
  </si>
  <si>
    <t>12/2011</t>
  </si>
  <si>
    <t>01/2012</t>
  </si>
  <si>
    <t>02/2012</t>
  </si>
  <si>
    <t>03/2012</t>
  </si>
  <si>
    <t>04/2012</t>
  </si>
  <si>
    <t>05/2012</t>
  </si>
  <si>
    <t>06/2012</t>
  </si>
  <si>
    <t>07/2012</t>
  </si>
  <si>
    <t>08/2012</t>
  </si>
  <si>
    <t>09/2012</t>
  </si>
  <si>
    <t>10/2012</t>
  </si>
  <si>
    <t>11/2012</t>
  </si>
  <si>
    <t>12/2012</t>
  </si>
  <si>
    <t>01/2013</t>
  </si>
  <si>
    <t>02/2013</t>
  </si>
  <si>
    <t>03/2013</t>
  </si>
  <si>
    <t>04/2013</t>
  </si>
  <si>
    <t>05/2013</t>
  </si>
  <si>
    <t>06/2013</t>
  </si>
  <si>
    <t>07/2013</t>
  </si>
  <si>
    <t>08/2013</t>
  </si>
  <si>
    <t>09/2013</t>
  </si>
  <si>
    <t>10/2013</t>
  </si>
  <si>
    <t>11/2013</t>
  </si>
  <si>
    <t>12/2013</t>
  </si>
  <si>
    <t>01/2014</t>
  </si>
  <si>
    <t>02/2014</t>
  </si>
  <si>
    <t>03/2014</t>
  </si>
  <si>
    <t>04/2014</t>
  </si>
  <si>
    <t>05/2014</t>
  </si>
  <si>
    <t>06/2014</t>
  </si>
  <si>
    <t>07/2014</t>
  </si>
  <si>
    <t>08/2014</t>
  </si>
  <si>
    <t>09/2014</t>
  </si>
  <si>
    <t>10/2014</t>
  </si>
  <si>
    <t>11/2014</t>
  </si>
  <si>
    <t>12/2014</t>
  </si>
  <si>
    <t>01/2015</t>
  </si>
  <si>
    <t>02/2015</t>
  </si>
  <si>
    <t>03/2015</t>
  </si>
  <si>
    <t>04/2015</t>
  </si>
  <si>
    <t>05/2015</t>
  </si>
  <si>
    <t>06/2015</t>
  </si>
  <si>
    <t>07/2015</t>
  </si>
  <si>
    <t>08/2015</t>
  </si>
  <si>
    <t>09/2015</t>
  </si>
  <si>
    <t>10/2015</t>
  </si>
  <si>
    <t>11/2015</t>
  </si>
  <si>
    <t>12/2015</t>
  </si>
  <si>
    <t>01/2016</t>
  </si>
  <si>
    <t>02/2016</t>
  </si>
  <si>
    <t>03/2016</t>
  </si>
  <si>
    <t>04/2016</t>
  </si>
  <si>
    <t>05/2016</t>
  </si>
  <si>
    <t>06/2016</t>
  </si>
  <si>
    <t>07/2016</t>
  </si>
  <si>
    <t>08/2016</t>
  </si>
  <si>
    <t>09/2016</t>
  </si>
  <si>
    <t>10/2016</t>
  </si>
  <si>
    <t>11/2016</t>
  </si>
  <si>
    <t>12/2016</t>
  </si>
  <si>
    <t>01/2017</t>
  </si>
  <si>
    <t>02/2017</t>
  </si>
  <si>
    <t>03/2017</t>
  </si>
  <si>
    <t>04/2017</t>
  </si>
  <si>
    <t>05/2017</t>
  </si>
  <si>
    <t>06/2017</t>
  </si>
  <si>
    <t>07/2017</t>
  </si>
  <si>
    <t>08/2017</t>
  </si>
  <si>
    <t>09/2017</t>
  </si>
  <si>
    <t>10/2017</t>
  </si>
  <si>
    <t>11/2017</t>
  </si>
  <si>
    <t>12/2017</t>
  </si>
  <si>
    <t>01/2018</t>
  </si>
  <si>
    <t>02/2018</t>
  </si>
  <si>
    <t>03/2018</t>
  </si>
  <si>
    <t>04/2018</t>
  </si>
  <si>
    <t>05/2018</t>
  </si>
  <si>
    <t>06/2018</t>
  </si>
  <si>
    <t>07/2018</t>
  </si>
  <si>
    <t>08/2018</t>
  </si>
  <si>
    <t>09/2018</t>
  </si>
  <si>
    <t>10/2018</t>
  </si>
  <si>
    <t>11/2018</t>
  </si>
  <si>
    <t>12/2018</t>
  </si>
  <si>
    <t>01/2019</t>
  </si>
  <si>
    <t>02/2019</t>
  </si>
  <si>
    <t>03/2019</t>
  </si>
  <si>
    <t>04/2019</t>
  </si>
  <si>
    <t>05/2019</t>
  </si>
  <si>
    <t>06/2019</t>
  </si>
  <si>
    <t>07/2019</t>
  </si>
  <si>
    <t>08/2019</t>
  </si>
  <si>
    <t>09/2019</t>
  </si>
  <si>
    <t>10/2019</t>
  </si>
  <si>
    <t>11/2019</t>
  </si>
  <si>
    <t>12/2019</t>
  </si>
  <si>
    <t>01/2020</t>
  </si>
  <si>
    <t>02/2020</t>
  </si>
  <si>
    <t>03/2020</t>
  </si>
  <si>
    <t>04/2020</t>
  </si>
  <si>
    <t>05/2020</t>
  </si>
  <si>
    <t>06/2020</t>
  </si>
  <si>
    <t>07/2020</t>
  </si>
  <si>
    <t>08/2020</t>
  </si>
  <si>
    <t>09/2020</t>
  </si>
  <si>
    <t>10/2020</t>
  </si>
  <si>
    <t>11/2020</t>
  </si>
  <si>
    <t>12/2020</t>
  </si>
  <si>
    <t>01/2021</t>
  </si>
  <si>
    <t>02/2021</t>
  </si>
  <si>
    <t>03/2021</t>
  </si>
  <si>
    <t>04/2021</t>
  </si>
  <si>
    <t>05/2021</t>
  </si>
  <si>
    <t>06/2021</t>
  </si>
  <si>
    <t>07/2021</t>
  </si>
  <si>
    <t>08/2021</t>
  </si>
  <si>
    <t>09/2021</t>
  </si>
  <si>
    <t>10/2021</t>
  </si>
  <si>
    <t>11/2021</t>
  </si>
  <si>
    <t>12/2021</t>
  </si>
  <si>
    <t>01/2022</t>
  </si>
  <si>
    <t>02/2022</t>
  </si>
  <si>
    <t>03/2022</t>
  </si>
  <si>
    <t>índice de atualização</t>
  </si>
  <si>
    <t>Valor unitário aualizado</t>
  </si>
  <si>
    <t>Edital/Ano - Nº do Item/Lote</t>
  </si>
  <si>
    <t>05/2022</t>
  </si>
  <si>
    <t>04/2022</t>
  </si>
  <si>
    <t>06/2022</t>
  </si>
  <si>
    <t>07/2022</t>
  </si>
  <si>
    <t>08/2022</t>
  </si>
  <si>
    <t>09/2022</t>
  </si>
  <si>
    <t>10/2022</t>
  </si>
  <si>
    <t>11/2022</t>
  </si>
  <si>
    <t>12/2022</t>
  </si>
  <si>
    <t>01/2023</t>
  </si>
  <si>
    <t>02/2023</t>
  </si>
  <si>
    <t>04/2023</t>
  </si>
  <si>
    <t>03/2023</t>
  </si>
  <si>
    <t>05/2023</t>
  </si>
  <si>
    <t>06/2023</t>
  </si>
  <si>
    <t xml:space="preserve">207,139	</t>
  </si>
  <si>
    <t>sim</t>
  </si>
  <si>
    <t>não</t>
  </si>
  <si>
    <t>Anexo I  - Planilha de custo detalhada</t>
  </si>
  <si>
    <t>07/2023</t>
  </si>
  <si>
    <t>08/2023</t>
  </si>
  <si>
    <t>09/2023</t>
  </si>
  <si>
    <t>10/2023</t>
  </si>
  <si>
    <t>11/2023</t>
  </si>
  <si>
    <t>12/2023</t>
  </si>
  <si>
    <t>01/2024</t>
  </si>
  <si>
    <t>02/2024</t>
  </si>
  <si>
    <t>03/2024</t>
  </si>
  <si>
    <t>04/2024</t>
  </si>
  <si>
    <t>05/2024</t>
  </si>
  <si>
    <t>06/2024</t>
  </si>
  <si>
    <t>07/2024</t>
  </si>
  <si>
    <t>Luzia Yuriko Miyata</t>
  </si>
  <si>
    <t>IPA-EP-MATERIAIS E COMPONENTES PARA A CONSTRUÇÃO</t>
  </si>
  <si>
    <t>09/2024</t>
  </si>
  <si>
    <t>08/2024</t>
  </si>
  <si>
    <t>10/2024</t>
  </si>
  <si>
    <t>11/2024</t>
  </si>
  <si>
    <t>12/2024</t>
  </si>
  <si>
    <t>01/2025</t>
  </si>
  <si>
    <t>02/2025</t>
  </si>
  <si>
    <t>03/2025</t>
  </si>
  <si>
    <t>04/2025</t>
  </si>
  <si>
    <t>05/2025</t>
  </si>
  <si>
    <t>Compra: 90041/2024 item n° 06</t>
  </si>
  <si>
    <t>Codevasf - BA  2ª/SR</t>
  </si>
  <si>
    <t>EMBRAPA RORAIMA/BOA VISTA/RR</t>
  </si>
  <si>
    <t>Compra: 90030/2024 item n° 03</t>
  </si>
  <si>
    <t>UNIVERSIDADE DE RIO VERDE - GO</t>
  </si>
  <si>
    <t>Compra: 90069/2024 item n° 01</t>
  </si>
  <si>
    <t>Compra: 90030/2024 item n° 02</t>
  </si>
  <si>
    <t>Compra: 90069/2024 item n° 02</t>
  </si>
  <si>
    <t>INST.FED.DE EDUC.,CIENC.E TEC.DO SUL DE MG</t>
  </si>
  <si>
    <t>Compra: 90413/2024 item n° 01</t>
  </si>
  <si>
    <t>Aço Fort</t>
  </si>
  <si>
    <t>J S Brasilio</t>
  </si>
  <si>
    <t>Agro Tope</t>
  </si>
  <si>
    <t>Arrud Estufas</t>
  </si>
  <si>
    <t>Plantfort</t>
  </si>
  <si>
    <t>Não foram encotrados preços nos sistemas de referência. Índice de atualização nº 1473554.</t>
  </si>
  <si>
    <t>Estufa agrícola</t>
  </si>
  <si>
    <t>59513.000336/2025-00-e</t>
  </si>
  <si>
    <t>11ª/GRR/UDT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</si>
</sst>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#,##0.000"/>
    <numFmt numFmtId="165" formatCode="&quot;R$&quot;\ #,##0.00"/>
    <numFmt numFmtId="166" formatCode="[$-416]mmmm\-yy;@"/>
    <numFmt numFmtId="167" formatCode="_-[$R$-416]\ * #,##0.00_-;\-[$R$-416]\ * #,##0.00_-;_-[$R$-416]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name val="Bahnschrift SemiLight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20"/>
      <color theme="1"/>
      <name val="Arial"/>
      <family val="2"/>
    </font>
    <font>
      <sz val="8"/>
      <name val="Calibri"/>
      <family val="2"/>
      <scheme val="minor"/>
    </font>
    <font>
      <b/>
      <sz val="10"/>
      <color theme="0" tint="-0.34998626667073579"/>
      <name val="Arial"/>
      <family val="2"/>
    </font>
    <font>
      <sz val="10"/>
      <color theme="0" tint="-0.34998626667073579"/>
      <name val="Bahnschrift SemiLight"/>
      <family val="2"/>
    </font>
    <font>
      <sz val="8"/>
      <color theme="1"/>
      <name val="Arial"/>
      <family val="2"/>
    </font>
    <font>
      <b/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3"/>
    <xf numFmtId="17" fontId="0" fillId="0" borderId="0" xfId="0" applyNumberFormat="1"/>
    <xf numFmtId="0" fontId="3" fillId="5" borderId="27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NumberFormat="1"/>
    <xf numFmtId="164" fontId="4" fillId="0" borderId="28" xfId="0" applyNumberFormat="1" applyFont="1" applyBorder="1" applyAlignment="1">
      <alignment horizontal="center" wrapText="1"/>
    </xf>
    <xf numFmtId="14" fontId="0" fillId="3" borderId="28" xfId="0" applyNumberFormat="1" applyFill="1" applyBorder="1" applyAlignment="1">
      <alignment horizontal="center" wrapText="1"/>
    </xf>
    <xf numFmtId="0" fontId="3" fillId="0" borderId="28" xfId="0" quotePrefix="1" applyFont="1" applyBorder="1" applyAlignment="1">
      <alignment horizontal="center" wrapText="1"/>
    </xf>
    <xf numFmtId="0" fontId="5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8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17" fontId="6" fillId="0" borderId="30" xfId="0" applyNumberFormat="1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17" fontId="6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10" fontId="7" fillId="0" borderId="5" xfId="0" applyNumberFormat="1" applyFont="1" applyBorder="1" applyAlignment="1">
      <alignment horizontal="center" vertical="center"/>
    </xf>
    <xf numFmtId="0" fontId="6" fillId="0" borderId="0" xfId="0" applyFont="1"/>
    <xf numFmtId="0" fontId="6" fillId="4" borderId="4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17" fontId="6" fillId="0" borderId="3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10" fontId="6" fillId="0" borderId="5" xfId="0" applyNumberFormat="1" applyFont="1" applyBorder="1" applyAlignment="1">
      <alignment horizontal="center" vertical="center"/>
    </xf>
    <xf numFmtId="44" fontId="6" fillId="0" borderId="5" xfId="1" applyFont="1" applyBorder="1" applyAlignment="1">
      <alignment horizontal="center" vertical="center"/>
    </xf>
    <xf numFmtId="44" fontId="6" fillId="0" borderId="19" xfId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4" borderId="16" xfId="0" applyFont="1" applyFill="1" applyBorder="1" applyAlignment="1">
      <alignment horizontal="center"/>
    </xf>
    <xf numFmtId="165" fontId="6" fillId="4" borderId="1" xfId="0" applyNumberFormat="1" applyFont="1" applyFill="1" applyBorder="1" applyAlignment="1">
      <alignment horizontal="center"/>
    </xf>
    <xf numFmtId="165" fontId="6" fillId="4" borderId="5" xfId="0" applyNumberFormat="1" applyFont="1" applyFill="1" applyBorder="1" applyAlignment="1">
      <alignment horizontal="center"/>
    </xf>
    <xf numFmtId="44" fontId="5" fillId="0" borderId="18" xfId="0" applyNumberFormat="1" applyFont="1" applyBorder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center" vertical="center"/>
    </xf>
    <xf numFmtId="165" fontId="6" fillId="4" borderId="5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10" fontId="6" fillId="0" borderId="5" xfId="2" applyNumberFormat="1" applyFont="1" applyBorder="1" applyAlignment="1">
      <alignment horizontal="center" vertical="center"/>
    </xf>
    <xf numFmtId="10" fontId="5" fillId="4" borderId="6" xfId="2" applyNumberFormat="1" applyFont="1" applyFill="1" applyBorder="1" applyAlignment="1">
      <alignment horizontal="center" vertical="center"/>
    </xf>
    <xf numFmtId="10" fontId="6" fillId="4" borderId="17" xfId="2" applyNumberFormat="1" applyFont="1" applyFill="1" applyBorder="1" applyAlignment="1">
      <alignment horizontal="center" vertical="center"/>
    </xf>
    <xf numFmtId="44" fontId="5" fillId="0" borderId="18" xfId="1" applyFont="1" applyBorder="1" applyAlignment="1">
      <alignment vertical="center"/>
    </xf>
    <xf numFmtId="44" fontId="5" fillId="0" borderId="11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165" fontId="6" fillId="0" borderId="30" xfId="0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4" fontId="5" fillId="0" borderId="0" xfId="0" applyNumberFormat="1" applyFont="1" applyBorder="1" applyAlignment="1">
      <alignment vertical="top"/>
    </xf>
    <xf numFmtId="0" fontId="6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22" xfId="0" applyFont="1" applyBorder="1" applyAlignment="1">
      <alignment horizontal="center" vertical="center"/>
    </xf>
    <xf numFmtId="0" fontId="10" fillId="0" borderId="28" xfId="0" quotePrefix="1" applyFont="1" applyBorder="1" applyAlignment="1">
      <alignment horizontal="center" wrapText="1"/>
    </xf>
    <xf numFmtId="164" fontId="11" fillId="0" borderId="28" xfId="0" applyNumberFormat="1" applyFont="1" applyBorder="1" applyAlignment="1">
      <alignment horizontal="center" wrapText="1"/>
    </xf>
    <xf numFmtId="166" fontId="6" fillId="0" borderId="18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0" xfId="0" applyFont="1" applyBorder="1"/>
    <xf numFmtId="0" fontId="6" fillId="0" borderId="22" xfId="0" applyFont="1" applyBorder="1" applyAlignment="1">
      <alignment vertical="center"/>
    </xf>
    <xf numFmtId="165" fontId="0" fillId="0" borderId="0" xfId="0" applyNumberFormat="1"/>
    <xf numFmtId="165" fontId="0" fillId="2" borderId="0" xfId="0" applyNumberFormat="1" applyFill="1"/>
    <xf numFmtId="165" fontId="0" fillId="7" borderId="0" xfId="0" applyNumberFormat="1" applyFill="1"/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167" fontId="6" fillId="0" borderId="19" xfId="1" applyNumberFormat="1" applyFont="1" applyBorder="1" applyAlignment="1">
      <alignment vertical="center"/>
    </xf>
    <xf numFmtId="17" fontId="7" fillId="0" borderId="30" xfId="0" applyNumberFormat="1" applyFont="1" applyBorder="1" applyAlignment="1">
      <alignment horizontal="center" vertical="center"/>
    </xf>
    <xf numFmtId="167" fontId="6" fillId="0" borderId="8" xfId="1" applyNumberFormat="1" applyFont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2" xfId="0" applyFont="1" applyBorder="1" applyAlignment="1">
      <alignment horizontal="center"/>
    </xf>
  </cellXfs>
  <cellStyles count="4">
    <cellStyle name="Hiperlink" xfId="3" builtinId="8"/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</xdr:row>
          <xdr:rowOff>142875</xdr:rowOff>
        </xdr:from>
        <xdr:to>
          <xdr:col>5</xdr:col>
          <xdr:colOff>1019175</xdr:colOff>
          <xdr:row>5</xdr:row>
          <xdr:rowOff>180975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1101256</xdr:colOff>
      <xdr:row>3</xdr:row>
      <xdr:rowOff>83345</xdr:rowOff>
    </xdr:from>
    <xdr:to>
      <xdr:col>12</xdr:col>
      <xdr:colOff>60613</xdr:colOff>
      <xdr:row>7</xdr:row>
      <xdr:rowOff>42864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6197131" y="809626"/>
          <a:ext cx="5162513" cy="74533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FF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12700" tIns="12700" rIns="12700" bIns="12700" anchor="t" anchorCtr="0" upright="1">
          <a:noAutofit/>
        </a:bodyPr>
        <a:lstStyle/>
        <a:p>
          <a:pPr marL="228600" indent="-228600" algn="l">
            <a:spcAft>
              <a:spcPts val="0"/>
            </a:spcAft>
          </a:pPr>
          <a:r>
            <a:rPr lang="x-none" sz="1000" b="1" kern="0">
              <a:effectLst/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Ministério d</a:t>
          </a:r>
          <a:r>
            <a:rPr lang="pt-BR" sz="1000" b="1" kern="0">
              <a:effectLst/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a</a:t>
          </a:r>
          <a:r>
            <a:rPr lang="pt-BR" sz="1000" b="1" kern="0" baseline="0">
              <a:effectLst/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 Integração e do</a:t>
          </a:r>
          <a:r>
            <a:rPr lang="x-none" sz="1000" b="1" kern="0">
              <a:effectLst/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 Desenvolvimento Regional - M</a:t>
          </a:r>
          <a:r>
            <a:rPr lang="pt-BR" sz="1000" b="1" kern="0">
              <a:effectLst/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I</a:t>
          </a:r>
          <a:r>
            <a:rPr lang="x-none" sz="1000" b="1" kern="0">
              <a:effectLst/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DR</a:t>
          </a:r>
          <a:endParaRPr lang="pt-BR" sz="1000" b="1" kern="0">
            <a:effectLst/>
            <a:latin typeface="Arial" panose="020B0604020202020204" pitchFamily="34" charset="0"/>
            <a:ea typeface="Calibri"/>
            <a:cs typeface="Arial" panose="020B0604020202020204" pitchFamily="34" charset="0"/>
          </a:endParaRPr>
        </a:p>
        <a:p>
          <a:pPr algn="l">
            <a:spcAft>
              <a:spcPts val="0"/>
            </a:spcAft>
          </a:pPr>
          <a:r>
            <a:rPr lang="x-none" sz="1000" b="1">
              <a:effectLst/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Companhia de Desenvolvimento dos Vales do São Francisco e do Parnaíba</a:t>
          </a:r>
          <a:endParaRPr lang="pt-BR" sz="1000" b="1">
            <a:effectLst/>
            <a:latin typeface="Arial" panose="020B0604020202020204" pitchFamily="34" charset="0"/>
            <a:ea typeface="Calibri"/>
            <a:cs typeface="Arial" panose="020B0604020202020204" pitchFamily="34" charset="0"/>
          </a:endParaRPr>
        </a:p>
        <a:p>
          <a:pPr algn="just">
            <a:spcBef>
              <a:spcPts val="1400"/>
            </a:spcBef>
            <a:spcAft>
              <a:spcPts val="0"/>
            </a:spcAft>
          </a:pPr>
          <a:r>
            <a:rPr lang="pt-BR" sz="1000">
              <a:effectLst/>
              <a:latin typeface="Arial"/>
              <a:ea typeface="Calibri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file:///\\drive2\Boletim_de_Indices\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4"/>
  <sheetViews>
    <sheetView showGridLines="0" tabSelected="1" zoomScale="80" zoomScaleNormal="80" workbookViewId="0">
      <selection activeCell="C13" sqref="C13"/>
    </sheetView>
  </sheetViews>
  <sheetFormatPr defaultColWidth="13.7109375" defaultRowHeight="15" x14ac:dyDescent="0.25"/>
  <cols>
    <col min="1" max="1" width="5.7109375" style="1" customWidth="1"/>
    <col min="2" max="2" width="25.42578125" style="1" customWidth="1"/>
    <col min="3" max="3" width="24.5703125" style="1" customWidth="1"/>
    <col min="4" max="4" width="13.85546875" style="1" bestFit="1" customWidth="1"/>
    <col min="5" max="5" width="6.85546875" style="1" customWidth="1"/>
    <col min="6" max="6" width="19.28515625" style="1" customWidth="1"/>
    <col min="7" max="7" width="22.42578125" style="1" bestFit="1" customWidth="1"/>
    <col min="8" max="8" width="17.42578125" style="1" bestFit="1" customWidth="1"/>
    <col min="9" max="9" width="7.85546875" style="1" bestFit="1" customWidth="1"/>
    <col min="10" max="10" width="8.7109375" style="1" bestFit="1" customWidth="1"/>
    <col min="11" max="11" width="7.42578125" style="1" bestFit="1" customWidth="1"/>
    <col min="12" max="12" width="9.7109375" style="1" customWidth="1"/>
    <col min="13" max="13" width="11" style="1" customWidth="1"/>
    <col min="14" max="14" width="27" style="1" customWidth="1"/>
    <col min="15" max="15" width="11.42578125" style="1" customWidth="1"/>
    <col min="16" max="16" width="19.28515625" style="1" customWidth="1"/>
    <col min="17" max="17" width="25" bestFit="1" customWidth="1"/>
    <col min="18" max="18" width="3.42578125" style="1" customWidth="1"/>
    <col min="19" max="19" width="15.85546875" style="1" bestFit="1" customWidth="1"/>
    <col min="20" max="20" width="14" style="1" bestFit="1" customWidth="1"/>
    <col min="21" max="21" width="14.28515625" style="1" bestFit="1" customWidth="1"/>
    <col min="22" max="22" width="14.85546875" style="1" bestFit="1" customWidth="1"/>
    <col min="23" max="23" width="27" style="1" customWidth="1"/>
    <col min="24" max="24" width="21.7109375" style="1" customWidth="1"/>
    <col min="25" max="16384" width="13.7109375" style="1"/>
  </cols>
  <sheetData>
    <row r="1" spans="1:24" ht="26.25" x14ac:dyDescent="0.25">
      <c r="B1" s="73" t="s">
        <v>202</v>
      </c>
      <c r="C1" s="73"/>
    </row>
    <row r="2" spans="1:24" ht="15.75" thickBot="1" x14ac:dyDescent="0.3"/>
    <row r="3" spans="1:24" x14ac:dyDescent="0.25">
      <c r="A3" s="14"/>
      <c r="B3" s="12" t="s">
        <v>27</v>
      </c>
      <c r="C3" s="13" t="s">
        <v>245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4"/>
      <c r="S3" s="14"/>
      <c r="T3" s="14"/>
      <c r="U3" s="14"/>
      <c r="V3" s="14"/>
      <c r="W3" s="14"/>
      <c r="X3" s="14"/>
    </row>
    <row r="4" spans="1:24" x14ac:dyDescent="0.25">
      <c r="A4" s="14"/>
      <c r="B4" s="15" t="s">
        <v>28</v>
      </c>
      <c r="C4" s="16" t="s">
        <v>216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4"/>
      <c r="S4" s="14"/>
      <c r="T4" s="14"/>
      <c r="U4" s="14"/>
      <c r="V4" s="14"/>
      <c r="W4" s="14"/>
      <c r="X4" s="14"/>
    </row>
    <row r="5" spans="1:24" x14ac:dyDescent="0.25">
      <c r="A5" s="14"/>
      <c r="B5" s="15" t="s">
        <v>0</v>
      </c>
      <c r="C5" s="16" t="s">
        <v>246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4"/>
      <c r="S5" s="14"/>
      <c r="T5" s="14"/>
      <c r="U5" s="14"/>
      <c r="V5" s="14"/>
      <c r="W5" s="14"/>
      <c r="X5" s="14"/>
    </row>
    <row r="6" spans="1:24" ht="15.75" thickBot="1" x14ac:dyDescent="0.3">
      <c r="A6" s="14"/>
      <c r="B6" s="17" t="s">
        <v>4</v>
      </c>
      <c r="C6" s="77">
        <v>45820</v>
      </c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4"/>
      <c r="S6" s="14"/>
      <c r="T6" s="14"/>
      <c r="U6" s="14"/>
      <c r="V6" s="14"/>
      <c r="W6" s="14"/>
      <c r="X6" s="14"/>
    </row>
    <row r="7" spans="1:24" ht="15.75" thickBot="1" x14ac:dyDescent="0.3">
      <c r="A7" s="14"/>
      <c r="B7" s="14"/>
      <c r="C7" s="14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4"/>
      <c r="S7" s="14"/>
      <c r="T7" s="14"/>
      <c r="U7" s="14"/>
      <c r="V7" s="14"/>
      <c r="W7" s="14"/>
      <c r="X7" s="14"/>
    </row>
    <row r="8" spans="1:24" ht="15.75" thickBot="1" x14ac:dyDescent="0.25">
      <c r="A8" s="14"/>
      <c r="B8" s="18" t="s">
        <v>12</v>
      </c>
      <c r="C8" s="104" t="s">
        <v>244</v>
      </c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6"/>
      <c r="R8" s="14"/>
      <c r="S8" s="19"/>
      <c r="T8" s="19"/>
      <c r="U8" s="19"/>
      <c r="V8" s="19"/>
      <c r="W8" s="19"/>
      <c r="X8" s="14"/>
    </row>
    <row r="9" spans="1:24" ht="15.75" thickBot="1" x14ac:dyDescent="0.25">
      <c r="A9" s="14"/>
      <c r="B9" s="124" t="s">
        <v>6</v>
      </c>
      <c r="C9" s="105"/>
      <c r="D9" s="105"/>
      <c r="E9" s="105"/>
      <c r="F9" s="105"/>
      <c r="G9" s="105"/>
      <c r="H9" s="106"/>
      <c r="I9" s="124" t="s">
        <v>7</v>
      </c>
      <c r="J9" s="105"/>
      <c r="K9" s="105"/>
      <c r="L9" s="105"/>
      <c r="M9" s="106"/>
      <c r="N9" s="124" t="s">
        <v>8</v>
      </c>
      <c r="O9" s="105"/>
      <c r="P9" s="105"/>
      <c r="Q9" s="106"/>
      <c r="R9" s="14"/>
      <c r="S9" s="14"/>
      <c r="T9" s="120" t="s">
        <v>30</v>
      </c>
      <c r="U9" s="120"/>
      <c r="V9" s="120"/>
      <c r="W9" s="120"/>
      <c r="X9" s="120"/>
    </row>
    <row r="10" spans="1:24" ht="25.5" x14ac:dyDescent="0.2">
      <c r="A10" s="14"/>
      <c r="B10" s="72" t="s">
        <v>0</v>
      </c>
      <c r="C10" s="70" t="s">
        <v>183</v>
      </c>
      <c r="D10" s="70" t="s">
        <v>1</v>
      </c>
      <c r="E10" s="71" t="s">
        <v>4</v>
      </c>
      <c r="F10" s="71" t="s">
        <v>181</v>
      </c>
      <c r="G10" s="71" t="s">
        <v>182</v>
      </c>
      <c r="H10" s="99" t="s">
        <v>22</v>
      </c>
      <c r="I10" s="79" t="s">
        <v>2</v>
      </c>
      <c r="J10" s="69" t="s">
        <v>3</v>
      </c>
      <c r="K10" s="69" t="s">
        <v>4</v>
      </c>
      <c r="L10" s="98" t="s">
        <v>1</v>
      </c>
      <c r="M10" s="97" t="s">
        <v>23</v>
      </c>
      <c r="N10" s="72" t="s">
        <v>5</v>
      </c>
      <c r="O10" s="70" t="s">
        <v>4</v>
      </c>
      <c r="P10" s="70" t="s">
        <v>1</v>
      </c>
      <c r="Q10" s="13" t="s">
        <v>23</v>
      </c>
      <c r="R10" s="14"/>
      <c r="S10" s="20"/>
      <c r="T10" s="92" t="s">
        <v>26</v>
      </c>
      <c r="U10" s="93" t="s">
        <v>25</v>
      </c>
      <c r="V10" s="93" t="s">
        <v>14</v>
      </c>
      <c r="W10" s="93" t="s">
        <v>16</v>
      </c>
      <c r="X10" s="94" t="s">
        <v>15</v>
      </c>
    </row>
    <row r="11" spans="1:24" ht="51" x14ac:dyDescent="0.2">
      <c r="A11" s="14"/>
      <c r="B11" s="87" t="s">
        <v>229</v>
      </c>
      <c r="C11" s="100" t="s">
        <v>228</v>
      </c>
      <c r="D11" s="60">
        <v>69900</v>
      </c>
      <c r="E11" s="24">
        <v>45653</v>
      </c>
      <c r="F11" s="25" t="s">
        <v>217</v>
      </c>
      <c r="G11" s="61">
        <f>D11*(1+(INDEX('índices de atualização'!B:B,MATCH(F12,'índices de atualização'!B:B,0)+COUNTA('índices de atualização'!B:B)-1)-INDEX('índices de atualização'!B:B,MATCH(TEXT(E12,"MM/AAAA"),'índices de atualização'!A:A,0)))/INDEX('índices de atualização'!B:B,MATCH(TEXT(E12,"MM/AAAA"),'índices de atualização'!A:A,0)))</f>
        <v>70895.775253061627</v>
      </c>
      <c r="H11" s="16" t="s">
        <v>17</v>
      </c>
      <c r="I11" s="79"/>
      <c r="J11" s="69"/>
      <c r="K11" s="69"/>
      <c r="L11" s="69"/>
      <c r="M11" s="78"/>
      <c r="N11" s="27" t="s">
        <v>238</v>
      </c>
      <c r="O11" s="90">
        <v>45810</v>
      </c>
      <c r="P11" s="62">
        <v>127400</v>
      </c>
      <c r="Q11" s="28" t="s">
        <v>200</v>
      </c>
      <c r="R11" s="14"/>
      <c r="S11" s="81"/>
      <c r="T11" s="30" t="str">
        <f t="shared" ref="T11:T25" si="0">IF(ISNUMBER(P11),"Sim","")</f>
        <v>Sim</v>
      </c>
      <c r="U11" s="31" t="str">
        <f t="shared" ref="U11:U16" si="1">IF(ISNUMBER(P11),IF(_xlfn.RANK.EQ(P11,$P$11:$P$20)=1,"Não","Sim"),"")</f>
        <v>Sim</v>
      </c>
      <c r="V11" s="31" t="str">
        <f t="shared" ref="V11:V16" si="2">IF(ISNUMBER(P11),IF(_xlfn.RANK.EQ(P11,$P$11:$P$21)=COUNT($P$11:$P$21),"Não","Sim"),"")</f>
        <v>Sim</v>
      </c>
      <c r="W11" s="31" t="str">
        <f t="shared" ref="W11:W25" si="3">IF(U11="","",IF(AND(U11="Sim",V11="Sim"),"Sim","Não"))</f>
        <v>Sim</v>
      </c>
      <c r="X11" s="32" t="str">
        <f t="shared" ref="X11:X16" si="4">IF(ISNUMBER(P11),IF(_xlfn.RANK.EQ(P11,$P$11:$P$21)&lt;=2,"Não","Sim"),"")</f>
        <v>Sim</v>
      </c>
    </row>
    <row r="12" spans="1:24" ht="51" x14ac:dyDescent="0.2">
      <c r="A12" s="14"/>
      <c r="B12" s="21" t="s">
        <v>230</v>
      </c>
      <c r="C12" s="100" t="s">
        <v>231</v>
      </c>
      <c r="D12" s="60">
        <v>75000</v>
      </c>
      <c r="E12" s="24">
        <v>45650</v>
      </c>
      <c r="F12" s="25" t="s">
        <v>217</v>
      </c>
      <c r="G12" s="61">
        <f>D12*(1+(INDEX('índices de atualização'!B:B,MATCH(F12,'índices de atualização'!B:B,0)+COUNTA('índices de atualização'!B:B)-1)-INDEX('índices de atualização'!B:B,MATCH(TEXT(E12,"MM/AAAA"),'índices de atualização'!A:A,0)))/INDEX('índices de atualização'!B:B,MATCH(TEXT(E12,"MM/AAAA"),'índices de atualização'!A:A,0)))</f>
        <v>76068.428383113336</v>
      </c>
      <c r="H12" s="80" t="s">
        <v>17</v>
      </c>
      <c r="I12" s="74"/>
      <c r="J12" s="22"/>
      <c r="K12" s="26"/>
      <c r="L12" s="60"/>
      <c r="M12" s="22"/>
      <c r="N12" s="27" t="s">
        <v>239</v>
      </c>
      <c r="O12" s="90">
        <v>45810</v>
      </c>
      <c r="P12" s="62">
        <v>127400</v>
      </c>
      <c r="Q12" s="28" t="s">
        <v>200</v>
      </c>
      <c r="R12" s="14"/>
      <c r="S12" s="29"/>
      <c r="T12" s="30" t="str">
        <f t="shared" si="0"/>
        <v>Sim</v>
      </c>
      <c r="U12" s="31" t="str">
        <f t="shared" si="1"/>
        <v>Sim</v>
      </c>
      <c r="V12" s="31" t="str">
        <f t="shared" si="2"/>
        <v>Sim</v>
      </c>
      <c r="W12" s="31" t="str">
        <f t="shared" si="3"/>
        <v>Sim</v>
      </c>
      <c r="X12" s="32" t="str">
        <f t="shared" si="4"/>
        <v>Sim</v>
      </c>
    </row>
    <row r="13" spans="1:24" ht="58.5" customHeight="1" x14ac:dyDescent="0.2">
      <c r="A13" s="14"/>
      <c r="B13" s="21" t="s">
        <v>232</v>
      </c>
      <c r="C13" s="100" t="s">
        <v>233</v>
      </c>
      <c r="D13" s="60">
        <v>84461</v>
      </c>
      <c r="E13" s="24">
        <v>45635</v>
      </c>
      <c r="F13" s="25" t="s">
        <v>217</v>
      </c>
      <c r="G13" s="61">
        <f>D13*(1+(INDEX('índices de atualização'!B:B,MATCH(F13,'índices de atualização'!B:B,0)+COUNTA('índices de atualização'!B:B)-1)-INDEX('índices de atualização'!B:B,MATCH(TEXT(E13,"MM/AAAA"),'índices de atualização'!A:A,0)))/INDEX('índices de atualização'!B:B,MATCH(TEXT(E13,"MM/AAAA"),'índices de atualização'!A:A,0)))</f>
        <v>85664.207062215137</v>
      </c>
      <c r="H13" s="80" t="s">
        <v>17</v>
      </c>
      <c r="I13" s="79"/>
      <c r="J13" s="22"/>
      <c r="K13" s="34"/>
      <c r="L13" s="60"/>
      <c r="M13" s="22"/>
      <c r="N13" s="27" t="s">
        <v>240</v>
      </c>
      <c r="O13" s="90">
        <v>45810</v>
      </c>
      <c r="P13" s="62">
        <v>94800</v>
      </c>
      <c r="Q13" s="28" t="s">
        <v>201</v>
      </c>
      <c r="R13" s="14"/>
      <c r="S13" s="29"/>
      <c r="T13" s="30" t="str">
        <f t="shared" si="0"/>
        <v>Sim</v>
      </c>
      <c r="U13" s="31" t="str">
        <f t="shared" si="1"/>
        <v>Sim</v>
      </c>
      <c r="V13" s="31" t="str">
        <f t="shared" si="2"/>
        <v>Não</v>
      </c>
      <c r="W13" s="31" t="str">
        <f t="shared" si="3"/>
        <v>Não</v>
      </c>
      <c r="X13" s="32" t="str">
        <f t="shared" si="4"/>
        <v>Sim</v>
      </c>
    </row>
    <row r="14" spans="1:24" ht="51" x14ac:dyDescent="0.2">
      <c r="A14" s="14"/>
      <c r="B14" s="21" t="s">
        <v>230</v>
      </c>
      <c r="C14" s="100" t="s">
        <v>234</v>
      </c>
      <c r="D14" s="60">
        <v>112000</v>
      </c>
      <c r="E14" s="24">
        <v>45650</v>
      </c>
      <c r="F14" s="25" t="s">
        <v>217</v>
      </c>
      <c r="G14" s="61">
        <f>D14*(1+(INDEX('índices de atualização'!B:B,MATCH(F14,'índices de atualização'!B:B,0)+COUNTA('índices de atualização'!B:B)-1)-INDEX('índices de atualização'!B:B,MATCH(TEXT(E14,"MM/AAAA"),'índices de atualização'!A:A,0)))/INDEX('índices de atualização'!B:B,MATCH(TEXT(E14,"MM/AAAA"),'índices de atualização'!A:A,0)))</f>
        <v>113595.51971878258</v>
      </c>
      <c r="H14" s="80" t="s">
        <v>17</v>
      </c>
      <c r="I14" s="79"/>
      <c r="J14" s="22"/>
      <c r="K14" s="34"/>
      <c r="L14" s="60"/>
      <c r="M14" s="22"/>
      <c r="N14" s="27" t="s">
        <v>241</v>
      </c>
      <c r="O14" s="90">
        <v>45810</v>
      </c>
      <c r="P14" s="62">
        <v>178140</v>
      </c>
      <c r="Q14" s="28" t="s">
        <v>201</v>
      </c>
      <c r="R14" s="14"/>
      <c r="S14" s="29"/>
      <c r="T14" s="30" t="str">
        <f t="shared" si="0"/>
        <v>Sim</v>
      </c>
      <c r="U14" s="31" t="str">
        <f t="shared" si="1"/>
        <v>Não</v>
      </c>
      <c r="V14" s="31" t="str">
        <f t="shared" si="2"/>
        <v>Sim</v>
      </c>
      <c r="W14" s="31" t="str">
        <f t="shared" si="3"/>
        <v>Não</v>
      </c>
      <c r="X14" s="32" t="str">
        <f t="shared" si="4"/>
        <v>Não</v>
      </c>
    </row>
    <row r="15" spans="1:24" ht="51" x14ac:dyDescent="0.2">
      <c r="A15" s="14"/>
      <c r="B15" s="86" t="s">
        <v>232</v>
      </c>
      <c r="C15" s="100" t="s">
        <v>235</v>
      </c>
      <c r="D15" s="60">
        <v>128000</v>
      </c>
      <c r="E15" s="24">
        <v>45635</v>
      </c>
      <c r="F15" s="25" t="s">
        <v>217</v>
      </c>
      <c r="G15" s="61">
        <f>D15*(1+(INDEX('índices de atualização'!B:B,MATCH(F15,'índices de atualização'!B:B,0)+COUNTA('índices de atualização'!B:B)-1)-INDEX('índices de atualização'!B:B,MATCH(TEXT(E15,"MM/AAAA"),'índices de atualização'!A:A,0)))/INDEX('índices de atualização'!B:B,MATCH(TEXT(E15,"MM/AAAA"),'índices de atualização'!A:A,0)))</f>
        <v>129823.4511071801</v>
      </c>
      <c r="H15" s="80" t="s">
        <v>17</v>
      </c>
      <c r="I15" s="79"/>
      <c r="J15" s="22"/>
      <c r="K15" s="34"/>
      <c r="L15" s="60"/>
      <c r="M15" s="88"/>
      <c r="N15" s="27" t="s">
        <v>242</v>
      </c>
      <c r="O15" s="90">
        <v>45810</v>
      </c>
      <c r="P15" s="62">
        <v>139350</v>
      </c>
      <c r="Q15" s="28" t="s">
        <v>200</v>
      </c>
      <c r="R15" s="14"/>
      <c r="S15" s="29"/>
      <c r="T15" s="30" t="str">
        <f t="shared" si="0"/>
        <v>Sim</v>
      </c>
      <c r="U15" s="31" t="str">
        <f t="shared" si="1"/>
        <v>Sim</v>
      </c>
      <c r="V15" s="31" t="str">
        <f t="shared" si="2"/>
        <v>Sim</v>
      </c>
      <c r="W15" s="31" t="str">
        <f t="shared" si="3"/>
        <v>Sim</v>
      </c>
      <c r="X15" s="32" t="str">
        <f t="shared" si="4"/>
        <v>Não</v>
      </c>
    </row>
    <row r="16" spans="1:24" ht="51.75" customHeight="1" x14ac:dyDescent="0.2">
      <c r="A16" s="14"/>
      <c r="B16" s="86" t="s">
        <v>236</v>
      </c>
      <c r="C16" s="100" t="s">
        <v>237</v>
      </c>
      <c r="D16" s="60">
        <v>175300</v>
      </c>
      <c r="E16" s="24">
        <v>45261</v>
      </c>
      <c r="F16" s="25" t="s">
        <v>217</v>
      </c>
      <c r="G16" s="61">
        <f>D16*(1+(INDEX('índices de atualização'!B:B,MATCH(F16,'índices de atualização'!B:B,0)+COUNTA('índices de atualização'!B:B)-1)-INDEX('índices de atualização'!B:B,MATCH(TEXT(E16,"MM/AAAA"),'índices de atualização'!A:A,0)))/INDEX('índices de atualização'!B:B,MATCH(TEXT(E16,"MM/AAAA"),'índices de atualização'!A:A,0)))</f>
        <v>188815.51991624726</v>
      </c>
      <c r="H16" s="80" t="s">
        <v>17</v>
      </c>
      <c r="I16" s="79"/>
      <c r="J16" s="22"/>
      <c r="K16" s="34"/>
      <c r="L16" s="60"/>
      <c r="M16" s="16"/>
      <c r="N16" s="86"/>
      <c r="O16" s="90"/>
      <c r="P16" s="62"/>
      <c r="Q16" s="28"/>
      <c r="R16" s="14"/>
      <c r="S16" s="29"/>
      <c r="T16" s="30" t="str">
        <f t="shared" si="0"/>
        <v/>
      </c>
      <c r="U16" s="31" t="str">
        <f t="shared" si="1"/>
        <v/>
      </c>
      <c r="V16" s="31" t="str">
        <f t="shared" si="2"/>
        <v/>
      </c>
      <c r="W16" s="31" t="str">
        <f t="shared" si="3"/>
        <v/>
      </c>
      <c r="X16" s="32" t="str">
        <f t="shared" si="4"/>
        <v/>
      </c>
    </row>
    <row r="17" spans="1:24" x14ac:dyDescent="0.2">
      <c r="A17" s="14"/>
      <c r="B17" s="86"/>
      <c r="C17" s="22"/>
      <c r="D17" s="60"/>
      <c r="E17" s="24"/>
      <c r="F17" s="25"/>
      <c r="G17" s="61"/>
      <c r="H17" s="80"/>
      <c r="I17" s="79"/>
      <c r="J17" s="22"/>
      <c r="K17" s="22"/>
      <c r="L17" s="60"/>
      <c r="M17" s="16"/>
      <c r="N17" s="95"/>
      <c r="O17" s="90"/>
      <c r="P17" s="60"/>
      <c r="Q17" s="28"/>
      <c r="R17" s="14"/>
      <c r="S17" s="29"/>
      <c r="T17" s="30" t="str">
        <f t="shared" si="0"/>
        <v/>
      </c>
      <c r="U17" s="31" t="str">
        <f t="shared" ref="U17" si="5">IF(ISNUMBER(P17),IF(_xlfn.RANK.EQ(P17,$P$11:$P$20)=1,"Não","Sim"),"")</f>
        <v/>
      </c>
      <c r="V17" s="31" t="str">
        <f t="shared" ref="V17" si="6">IF(ISNUMBER(P17),IF(_xlfn.RANK.EQ(P17,$P$11:$P$21)=COUNT($P$11:$P$21),"Não","Sim"),"")</f>
        <v/>
      </c>
      <c r="W17" s="31" t="str">
        <f t="shared" si="3"/>
        <v/>
      </c>
      <c r="X17" s="32" t="str">
        <f t="shared" ref="X17" si="7">IF(ISNUMBER(P17),IF(_xlfn.RANK.EQ(P17,$P$11:$P$21)&lt;=2,"Não","Sim"),"")</f>
        <v/>
      </c>
    </row>
    <row r="18" spans="1:24" x14ac:dyDescent="0.2">
      <c r="A18" s="14"/>
      <c r="B18" s="86"/>
      <c r="C18" s="22"/>
      <c r="D18" s="60"/>
      <c r="E18" s="24"/>
      <c r="F18" s="25"/>
      <c r="G18" s="61"/>
      <c r="H18" s="80"/>
      <c r="I18" s="79"/>
      <c r="J18" s="36"/>
      <c r="K18" s="22"/>
      <c r="L18" s="60"/>
      <c r="M18" s="16"/>
      <c r="N18" s="21"/>
      <c r="O18" s="35"/>
      <c r="P18" s="60"/>
      <c r="Q18" s="28"/>
      <c r="R18" s="14"/>
      <c r="S18" s="29"/>
      <c r="T18" s="30" t="str">
        <f t="shared" si="0"/>
        <v/>
      </c>
      <c r="U18" s="31" t="str">
        <f t="shared" ref="U18:U25" si="8">IF(ISNUMBER(P18),IF(_xlfn.RANK.EQ(P18,$P$11:$P$20)=1,"Não","Sim"),"")</f>
        <v/>
      </c>
      <c r="V18" s="31" t="str">
        <f t="shared" ref="V18:V25" si="9">IF(ISNUMBER(P18),IF(_xlfn.RANK.EQ(P18,$P$11:$P$21)=COUNT($P$11:$P$21),"Não","Sim"),"")</f>
        <v/>
      </c>
      <c r="W18" s="31" t="str">
        <f t="shared" si="3"/>
        <v/>
      </c>
      <c r="X18" s="32" t="str">
        <f t="shared" ref="X18:X25" si="10">IF(ISNUMBER(P18),IF(_xlfn.RANK.EQ(P18,$P$11:$P$21)&lt;=2,"Não","Sim"),"")</f>
        <v/>
      </c>
    </row>
    <row r="19" spans="1:24" x14ac:dyDescent="0.2">
      <c r="A19" s="14"/>
      <c r="B19" s="86"/>
      <c r="C19" s="22"/>
      <c r="D19" s="60"/>
      <c r="E19" s="24"/>
      <c r="F19" s="25"/>
      <c r="G19" s="61"/>
      <c r="H19" s="80"/>
      <c r="I19" s="79"/>
      <c r="J19" s="36"/>
      <c r="K19" s="22"/>
      <c r="L19" s="60"/>
      <c r="M19" s="16"/>
      <c r="N19" s="33"/>
      <c r="O19" s="35"/>
      <c r="P19" s="63"/>
      <c r="Q19" s="28"/>
      <c r="R19" s="14"/>
      <c r="S19" s="29"/>
      <c r="T19" s="30" t="str">
        <f t="shared" si="0"/>
        <v/>
      </c>
      <c r="U19" s="31" t="str">
        <f t="shared" si="8"/>
        <v/>
      </c>
      <c r="V19" s="31" t="str">
        <f t="shared" si="9"/>
        <v/>
      </c>
      <c r="W19" s="31" t="str">
        <f t="shared" si="3"/>
        <v/>
      </c>
      <c r="X19" s="32" t="str">
        <f t="shared" si="10"/>
        <v/>
      </c>
    </row>
    <row r="20" spans="1:24" x14ac:dyDescent="0.2">
      <c r="A20" s="14"/>
      <c r="B20" s="86"/>
      <c r="C20" s="22"/>
      <c r="D20" s="60"/>
      <c r="E20" s="24"/>
      <c r="F20" s="25"/>
      <c r="G20" s="61"/>
      <c r="H20" s="80"/>
      <c r="I20" s="79"/>
      <c r="J20" s="36"/>
      <c r="K20" s="22"/>
      <c r="L20" s="60"/>
      <c r="M20" s="16"/>
      <c r="N20" s="33"/>
      <c r="O20" s="35"/>
      <c r="P20" s="63"/>
      <c r="Q20" s="28"/>
      <c r="R20" s="14"/>
      <c r="S20" s="29"/>
      <c r="T20" s="30" t="str">
        <f t="shared" si="0"/>
        <v/>
      </c>
      <c r="U20" s="31" t="str">
        <f t="shared" si="8"/>
        <v/>
      </c>
      <c r="V20" s="31" t="str">
        <f t="shared" si="9"/>
        <v/>
      </c>
      <c r="W20" s="31" t="str">
        <f t="shared" si="3"/>
        <v/>
      </c>
      <c r="X20" s="32" t="str">
        <f t="shared" si="10"/>
        <v/>
      </c>
    </row>
    <row r="21" spans="1:24" x14ac:dyDescent="0.2">
      <c r="A21" s="14"/>
      <c r="B21" s="21"/>
      <c r="C21" s="22"/>
      <c r="D21" s="60"/>
      <c r="E21" s="24"/>
      <c r="F21" s="25"/>
      <c r="G21" s="61"/>
      <c r="H21" s="80"/>
      <c r="I21" s="79"/>
      <c r="J21" s="22"/>
      <c r="K21" s="22"/>
      <c r="L21" s="60"/>
      <c r="M21" s="16"/>
      <c r="N21" s="33"/>
      <c r="O21" s="35"/>
      <c r="P21" s="64"/>
      <c r="Q21" s="37" t="str">
        <f>IF(ISBLANK(P21),"",IFERROR(INDEX($T21:$X21,1,MATCH(MIN($T29:$X29),$T29:$X29,0)),"Sim"))</f>
        <v/>
      </c>
      <c r="R21" s="14"/>
      <c r="S21" s="29"/>
      <c r="T21" s="30" t="str">
        <f t="shared" si="0"/>
        <v/>
      </c>
      <c r="U21" s="31" t="str">
        <f t="shared" si="8"/>
        <v/>
      </c>
      <c r="V21" s="31" t="str">
        <f t="shared" si="9"/>
        <v/>
      </c>
      <c r="W21" s="31" t="str">
        <f t="shared" si="3"/>
        <v/>
      </c>
      <c r="X21" s="32" t="str">
        <f t="shared" si="10"/>
        <v/>
      </c>
    </row>
    <row r="22" spans="1:24" x14ac:dyDescent="0.2">
      <c r="A22" s="14"/>
      <c r="B22" s="21"/>
      <c r="C22" s="22"/>
      <c r="D22" s="60"/>
      <c r="E22" s="24"/>
      <c r="F22" s="25"/>
      <c r="G22" s="61"/>
      <c r="H22" s="16"/>
      <c r="I22" s="79"/>
      <c r="J22" s="22"/>
      <c r="K22" s="22"/>
      <c r="L22" s="65"/>
      <c r="M22" s="16"/>
      <c r="N22" s="33"/>
      <c r="O22" s="22"/>
      <c r="P22" s="64"/>
      <c r="Q22" s="37" t="str">
        <f>IF(ISBLANK(P22),"",IFERROR(INDEX($T22:$X22,1,MATCH(MIN($T29:$X29),$T29:$X29,0)),"Sim"))</f>
        <v/>
      </c>
      <c r="R22" s="14"/>
      <c r="S22" s="29"/>
      <c r="T22" s="30" t="str">
        <f t="shared" si="0"/>
        <v/>
      </c>
      <c r="U22" s="31" t="str">
        <f t="shared" si="8"/>
        <v/>
      </c>
      <c r="V22" s="31" t="str">
        <f t="shared" si="9"/>
        <v/>
      </c>
      <c r="W22" s="31" t="str">
        <f t="shared" si="3"/>
        <v/>
      </c>
      <c r="X22" s="32" t="str">
        <f t="shared" si="10"/>
        <v/>
      </c>
    </row>
    <row r="23" spans="1:24" x14ac:dyDescent="0.2">
      <c r="A23" s="14"/>
      <c r="B23" s="33"/>
      <c r="C23" s="22"/>
      <c r="D23" s="23"/>
      <c r="E23" s="24"/>
      <c r="F23" s="25"/>
      <c r="G23" s="61"/>
      <c r="H23" s="16"/>
      <c r="I23" s="74"/>
      <c r="J23" s="22"/>
      <c r="K23" s="22"/>
      <c r="L23" s="65"/>
      <c r="M23" s="16"/>
      <c r="N23" s="33"/>
      <c r="O23" s="22"/>
      <c r="P23" s="64"/>
      <c r="Q23" s="37" t="str">
        <f>IF(ISBLANK(P23),"",IFERROR(INDEX($T23:$X23,1,MATCH(MIN($T29:$X29),$T29:$X29,0)),"Sim"))</f>
        <v/>
      </c>
      <c r="R23" s="14"/>
      <c r="S23" s="29"/>
      <c r="T23" s="30" t="str">
        <f t="shared" si="0"/>
        <v/>
      </c>
      <c r="U23" s="31" t="str">
        <f t="shared" si="8"/>
        <v/>
      </c>
      <c r="V23" s="31" t="str">
        <f t="shared" si="9"/>
        <v/>
      </c>
      <c r="W23" s="31" t="str">
        <f t="shared" si="3"/>
        <v/>
      </c>
      <c r="X23" s="32" t="str">
        <f t="shared" si="10"/>
        <v/>
      </c>
    </row>
    <row r="24" spans="1:24" ht="23.25" customHeight="1" x14ac:dyDescent="0.2">
      <c r="A24" s="14"/>
      <c r="B24" s="109" t="s">
        <v>9</v>
      </c>
      <c r="C24" s="110"/>
      <c r="D24" s="110"/>
      <c r="E24" s="110"/>
      <c r="F24" s="110"/>
      <c r="G24" s="111"/>
      <c r="H24" s="38" cm="1">
        <f t="array" ref="H24">IFERROR(AVERAGE(IF(H11:H16="Sim",G11:G16)),"")</f>
        <v>110810.48357343335</v>
      </c>
      <c r="I24" s="14"/>
      <c r="J24" s="22"/>
      <c r="K24" s="22"/>
      <c r="L24" s="65"/>
      <c r="M24" s="16"/>
      <c r="N24" s="33"/>
      <c r="O24" s="22"/>
      <c r="P24" s="22"/>
      <c r="Q24" s="37" t="str">
        <f>IF(ISBLANK(P24),"",IFERROR(INDEX($T24:$X24,1,MATCH(MIN($T29:$X29),$T29:$X29,0)),"Sim"))</f>
        <v/>
      </c>
      <c r="R24" s="14"/>
      <c r="S24" s="29"/>
      <c r="T24" s="30" t="str">
        <f t="shared" si="0"/>
        <v/>
      </c>
      <c r="U24" s="31" t="str">
        <f t="shared" si="8"/>
        <v/>
      </c>
      <c r="V24" s="31" t="str">
        <f t="shared" si="9"/>
        <v/>
      </c>
      <c r="W24" s="31" t="str">
        <f t="shared" si="3"/>
        <v/>
      </c>
      <c r="X24" s="32" t="str">
        <f t="shared" si="10"/>
        <v/>
      </c>
    </row>
    <row r="25" spans="1:24" ht="15.75" thickBot="1" x14ac:dyDescent="0.25">
      <c r="A25" s="14"/>
      <c r="B25" s="109" t="s">
        <v>10</v>
      </c>
      <c r="C25" s="110"/>
      <c r="D25" s="110"/>
      <c r="E25" s="110"/>
      <c r="F25" s="110"/>
      <c r="G25" s="111"/>
      <c r="H25" s="38" cm="1">
        <f t="array" ref="H25">IFERROR(MEDIAN(IF(H11:H23="Sim",G11:G23)),"")</f>
        <v>99629.863390498853</v>
      </c>
      <c r="I25" s="74"/>
      <c r="J25" s="22"/>
      <c r="K25" s="22"/>
      <c r="L25" s="65"/>
      <c r="M25" s="16"/>
      <c r="N25" s="125" t="s">
        <v>34</v>
      </c>
      <c r="O25" s="126"/>
      <c r="P25" s="127"/>
      <c r="Q25" s="37" t="str">
        <f>IF(COUNTIF(Q11:Q24,"Sim")&lt;3,"N/D (são necessários pelo menos 3 preços)",IFERROR(INDEX(T10:X10,1,MATCH(Q29,T29:X29,0)),"Seleção específica de preços"))</f>
        <v>Sem o maior e sem o menor</v>
      </c>
      <c r="R25" s="14"/>
      <c r="S25" s="29"/>
      <c r="T25" s="30" t="str">
        <f t="shared" si="0"/>
        <v/>
      </c>
      <c r="U25" s="31" t="str">
        <f t="shared" si="8"/>
        <v/>
      </c>
      <c r="V25" s="31" t="str">
        <f t="shared" si="9"/>
        <v/>
      </c>
      <c r="W25" s="31" t="str">
        <f t="shared" si="3"/>
        <v/>
      </c>
      <c r="X25" s="32" t="str">
        <f t="shared" si="10"/>
        <v/>
      </c>
    </row>
    <row r="26" spans="1:24" x14ac:dyDescent="0.2">
      <c r="A26" s="14"/>
      <c r="B26" s="109" t="s">
        <v>24</v>
      </c>
      <c r="C26" s="110"/>
      <c r="D26" s="110"/>
      <c r="E26" s="110"/>
      <c r="F26" s="110"/>
      <c r="G26" s="111"/>
      <c r="H26" s="89">
        <f>MIN(G11:G23)</f>
        <v>70895.775253061627</v>
      </c>
      <c r="I26" s="82"/>
      <c r="J26" s="40"/>
      <c r="K26" s="40"/>
      <c r="L26" s="66"/>
      <c r="M26" s="41"/>
      <c r="N26" s="109" t="s">
        <v>9</v>
      </c>
      <c r="O26" s="110"/>
      <c r="P26" s="111"/>
      <c r="Q26" s="38" cm="1">
        <f t="array" ref="Q26">IF(COUNTIF(Q11:Q24,"Sim")&lt;3,"N/D (são necessários pelo menos 3 preços)",AVERAGE(IF(Q11:Q24="Sim",P11:P24)))</f>
        <v>131383.33333333334</v>
      </c>
      <c r="R26" s="14"/>
      <c r="S26" s="42" t="s">
        <v>31</v>
      </c>
      <c r="T26" s="43" cm="1">
        <f t="array" ref="T26">IF(COUNTIF(T11:T25,"Sim")&lt;3,"N/D (são necessários pelo menos 3 preços)",AVERAGE(IF(T11:T25="Sim",$P11:$P25)))</f>
        <v>133418</v>
      </c>
      <c r="U26" s="43" cm="1">
        <f t="array" ref="U26">IF(COUNTIF(U11:U25,"Sim")&lt;3,"N/D (são necessários pelo menos 3 preços)",AVERAGE(IF(U11:U25="Sim",$P11:$P25)))</f>
        <v>122237.5</v>
      </c>
      <c r="V26" s="43" cm="1">
        <f t="array" ref="V26">IF(COUNTIF(V11:V25,"Sim")&lt;3,"N/D (são necessários pelo menos 3 preços)",AVERAGE(IF(V11:V25="Sim",$P11:$P25)))</f>
        <v>143072.5</v>
      </c>
      <c r="W26" s="43" cm="1">
        <f t="array" ref="W26">IF(COUNTIF(W11:W25,"Sim")&lt;3,"N/D (são necessários pelo menos 3 preços)",AVERAGE(IF(W11:W25="Sim",$P11:$P25)))</f>
        <v>131383.33333333334</v>
      </c>
      <c r="X26" s="44" cm="1">
        <f t="array" ref="X26">IF(COUNTIF(X11:X25,"Sim")&lt;3,"N/D (são necessários pelo menos 3 preços)",AVERAGE(IF(X11:X25="Sim",$P11:$P25)))</f>
        <v>116533.33333333333</v>
      </c>
    </row>
    <row r="27" spans="1:24" ht="15.75" thickBot="1" x14ac:dyDescent="0.3">
      <c r="A27" s="14"/>
      <c r="B27" s="121" t="s">
        <v>18</v>
      </c>
      <c r="C27" s="122"/>
      <c r="D27" s="122"/>
      <c r="E27" s="122"/>
      <c r="F27" s="122"/>
      <c r="G27" s="123"/>
      <c r="H27" s="45">
        <f>MIN(H24:H25)</f>
        <v>99629.863390498853</v>
      </c>
      <c r="I27" s="110" t="s">
        <v>9</v>
      </c>
      <c r="J27" s="110"/>
      <c r="K27" s="110"/>
      <c r="L27" s="111"/>
      <c r="M27" s="38" t="str">
        <f t="array" ref="M27">IFERROR(AVERAGE(IF(M12:M26="Sim",L12:L26)),"")</f>
        <v/>
      </c>
      <c r="N27" s="109" t="s">
        <v>10</v>
      </c>
      <c r="O27" s="110"/>
      <c r="P27" s="111"/>
      <c r="Q27" s="38" cm="1">
        <f t="array" ref="Q27">IF(COUNTIF(Q11:Q24,"Sim")&lt;3,"N/D (são necessários pelo menos 3 preços)",MEDIAN(IF(Q11:Q24="Sim",P11:P24)))</f>
        <v>127400</v>
      </c>
      <c r="R27" s="14"/>
      <c r="S27" s="46" t="s">
        <v>32</v>
      </c>
      <c r="T27" s="47" cm="1">
        <f t="array" ref="T27">IF(COUNTIF(T11:T25,"Sim")&lt;3,"N/D (são necessários pelo menos 3 preços)",MEDIAN(IF(T11:T25="Sim",$P11:$P25)))</f>
        <v>127400</v>
      </c>
      <c r="U27" s="47" cm="1">
        <f t="array" ref="U27">IF(COUNTIF(U11:U25,"Sim")&lt;3,"N/D (são necessários pelo menos 3 preços)",MEDIAN(IF(U11:U25="Sim",$P11:$P25)))</f>
        <v>127400</v>
      </c>
      <c r="V27" s="47" cm="1">
        <f t="array" ref="V27">IF(COUNTIF(V11:V25,"Sim")&lt;3,"N/D (são necessários pelo menos 3 preços)",MEDIAN(IF(V11:V25="Sim",$P11:$P25)))</f>
        <v>133375</v>
      </c>
      <c r="W27" s="47" cm="1">
        <f t="array" ref="W27">IF(COUNTIF(W11:W25,"Sim")&lt;3,"N/D (são necessários pelo menos 3 preços)",MEDIAN(IF(W11:W25="Sim",$P11:$P25)))</f>
        <v>127400</v>
      </c>
      <c r="X27" s="48" cm="1">
        <f t="array" ref="X27">IF(COUNTIF(X11:X25,"Sim")&lt;3,"N/D (são necessários pelo menos 3 preços)",MEDIAN(IF(X11:X25="Sim",$P11:$P25)))</f>
        <v>127400</v>
      </c>
    </row>
    <row r="28" spans="1:24" ht="15.75" thickBot="1" x14ac:dyDescent="0.3">
      <c r="A28" s="14"/>
      <c r="B28" s="107" t="s">
        <v>11</v>
      </c>
      <c r="C28" s="108"/>
      <c r="D28" s="115" t="s">
        <v>243</v>
      </c>
      <c r="E28" s="116"/>
      <c r="F28" s="116"/>
      <c r="G28" s="116"/>
      <c r="H28" s="117"/>
      <c r="I28" s="109" t="s">
        <v>10</v>
      </c>
      <c r="J28" s="110"/>
      <c r="K28" s="110"/>
      <c r="L28" s="111"/>
      <c r="M28" s="38" t="str">
        <f t="array" ref="M28">IFERROR(MEDIAN(IF(M12:M26="Sim",L12:L26)),"")</f>
        <v/>
      </c>
      <c r="N28" s="109" t="s">
        <v>24</v>
      </c>
      <c r="O28" s="110"/>
      <c r="P28" s="111"/>
      <c r="Q28" s="91">
        <f>MIN(P11:P24)</f>
        <v>94800</v>
      </c>
      <c r="R28" s="14"/>
      <c r="S28" s="46"/>
      <c r="T28" s="49"/>
      <c r="U28" s="49"/>
      <c r="V28" s="49"/>
      <c r="W28" s="49"/>
      <c r="X28" s="50"/>
    </row>
    <row r="29" spans="1:24" ht="15.75" thickBot="1" x14ac:dyDescent="0.3">
      <c r="A29" s="14"/>
      <c r="B29" s="51"/>
      <c r="C29" s="51"/>
      <c r="D29" s="52"/>
      <c r="E29" s="52"/>
      <c r="F29" s="52"/>
      <c r="G29" s="52"/>
      <c r="H29" s="52"/>
      <c r="I29" s="109" t="s">
        <v>24</v>
      </c>
      <c r="J29" s="110"/>
      <c r="K29" s="110"/>
      <c r="L29" s="111"/>
      <c r="M29" s="39">
        <f>MIN(L12:L26)</f>
        <v>0</v>
      </c>
      <c r="N29" s="109" t="s">
        <v>13</v>
      </c>
      <c r="O29" s="110" t="str">
        <f>IFERROR(DSTDEVP(N10:Q17,3,T10:X12),"")</f>
        <v/>
      </c>
      <c r="P29" s="111"/>
      <c r="Q29" s="53" cm="1">
        <f t="array" ref="Q29">IF(COUNTIF(Q11:Q24,"Sim")&lt;3,"N/D (são necessários pelo menos 3 preços)",_xlfn.STDEV.S(IF(Q11:Q24="Sim",P11:P24))/AVERAGE(IF(Q11:Q24="Sim",P11:P24)))</f>
        <v>5.2513020805399165E-2</v>
      </c>
      <c r="R29" s="14"/>
      <c r="S29" s="54" t="s">
        <v>33</v>
      </c>
      <c r="T29" s="55" cm="1">
        <f t="array" ref="T29">IF(COUNTIF(T11:T24,"Sim")&lt;3,"N/D (são necessários pelo menos 3 preços)",_xlfn.STDEV.S(IF(T11:T24="Sim",$P11:$P24))/AVERAGE(IF(T11:T24="Sim",$P11:$P24)))</f>
        <v>0.22482687288715222</v>
      </c>
      <c r="U29" s="55" cm="1">
        <f t="array" ref="U29">IF(COUNTIF(U11:U24,"Sim")&lt;3,"N/D (são necessários pelo menos 3 preços)",_xlfn.STDEV.S(IF(U11:U24="Sim",$P11:$P24))/AVERAGE(IF(U11:U24="Sim",$P11:$P24)))</f>
        <v>0.15657601606636398</v>
      </c>
      <c r="V29" s="55" cm="1">
        <f t="array" ref="V29">IF(COUNTIF(V11:V24,"Sim")&lt;3,"N/D (são necessários pelo menos 3 preços)",_xlfn.STDEV.S(IF(V11:V24="Sim",$P11:$P24))/AVERAGE(IF(V11:V24="Sim",$P11:$P24)))</f>
        <v>0.16807884490827099</v>
      </c>
      <c r="W29" s="55" cm="1">
        <f t="array" ref="W29">IF(COUNTIF(W11:W24,"Sim")&lt;3,"N/D (são necessários pelo menos 3 preços)",_xlfn.STDEV.S(IF(W11:W24="Sim",$P11:$P24))/AVERAGE(IF(W11:W24="Sim",$P11:$P24)))</f>
        <v>5.2513020805399165E-2</v>
      </c>
      <c r="X29" s="55" cm="1">
        <f t="array" ref="X29">IF(COUNTIF(X11:X24,"Sim")&lt;3,"N/D (são necessários pelo menos 3 preços)",_xlfn.STDEV.S(IF(X11:X24="Sim",$P11:$P24))/AVERAGE(IF(X11:X24="Sim",$P11:$P24)))</f>
        <v>0.16151274693004949</v>
      </c>
    </row>
    <row r="30" spans="1:24" ht="24.75" customHeight="1" thickBot="1" x14ac:dyDescent="0.3">
      <c r="A30" s="14"/>
      <c r="B30" s="51"/>
      <c r="C30" s="51"/>
      <c r="D30" s="52"/>
      <c r="E30" s="52"/>
      <c r="F30" s="52"/>
      <c r="G30" s="52"/>
      <c r="H30" s="52"/>
      <c r="I30" s="112" t="s">
        <v>19</v>
      </c>
      <c r="J30" s="113"/>
      <c r="K30" s="113"/>
      <c r="L30" s="114"/>
      <c r="M30" s="56">
        <f>MIN(M27:M28)</f>
        <v>0</v>
      </c>
      <c r="N30" s="112" t="s">
        <v>20</v>
      </c>
      <c r="O30" s="113"/>
      <c r="P30" s="114"/>
      <c r="Q30" s="45">
        <f>MIN(Q26:Q27)</f>
        <v>127400</v>
      </c>
      <c r="R30" s="14"/>
      <c r="S30" s="14"/>
      <c r="T30" s="14"/>
      <c r="U30" s="14"/>
      <c r="V30" s="14"/>
      <c r="W30" s="14"/>
      <c r="X30" s="14"/>
    </row>
    <row r="31" spans="1:24" ht="34.5" customHeight="1" thickBot="1" x14ac:dyDescent="0.3">
      <c r="A31" s="14"/>
      <c r="B31" s="14"/>
      <c r="C31" s="14"/>
      <c r="D31" s="14"/>
      <c r="E31" s="14"/>
      <c r="F31" s="14"/>
      <c r="G31" s="14"/>
      <c r="H31" s="59"/>
      <c r="I31" s="58"/>
      <c r="J31" s="58"/>
      <c r="K31" s="58"/>
      <c r="L31" s="58"/>
      <c r="M31" s="58"/>
      <c r="N31" s="101" t="s">
        <v>21</v>
      </c>
      <c r="O31" s="102"/>
      <c r="P31" s="103"/>
      <c r="Q31" s="57">
        <f>AVERAGE(H27,Q30)</f>
        <v>113514.93169524943</v>
      </c>
      <c r="R31" s="14"/>
      <c r="S31" s="96"/>
      <c r="T31" s="14"/>
      <c r="U31" s="14"/>
      <c r="V31" s="14"/>
      <c r="W31" s="14"/>
      <c r="X31" s="14"/>
    </row>
    <row r="32" spans="1:24" x14ac:dyDescent="0.25">
      <c r="A32" s="14"/>
      <c r="B32" s="14"/>
      <c r="C32" s="14"/>
      <c r="D32" s="14"/>
      <c r="E32" s="14"/>
      <c r="F32" s="14"/>
      <c r="G32" s="14"/>
      <c r="H32" s="14"/>
      <c r="I32" s="52"/>
      <c r="J32" s="52"/>
      <c r="K32" s="52"/>
      <c r="L32" s="52"/>
      <c r="M32" s="52"/>
      <c r="N32" s="52"/>
      <c r="O32" s="67"/>
      <c r="P32" s="67"/>
      <c r="Q32" s="68"/>
      <c r="R32" s="14"/>
      <c r="S32" s="96"/>
      <c r="T32" s="14"/>
      <c r="U32" s="14"/>
      <c r="V32" s="14"/>
      <c r="W32" s="14"/>
      <c r="X32" s="14"/>
    </row>
    <row r="33" spans="1:24" x14ac:dyDescent="0.25">
      <c r="A33" s="14"/>
      <c r="B33" s="14"/>
      <c r="C33" s="14"/>
      <c r="D33" s="14"/>
      <c r="E33" s="14"/>
      <c r="F33" s="14"/>
      <c r="G33" s="14"/>
      <c r="H33" s="14"/>
      <c r="I33" s="52"/>
      <c r="J33" s="52"/>
      <c r="K33" s="52"/>
      <c r="L33" s="52"/>
      <c r="M33" s="52"/>
      <c r="N33" s="52"/>
      <c r="O33" s="67"/>
      <c r="P33" s="67"/>
      <c r="Q33" s="68"/>
      <c r="R33" s="14"/>
      <c r="S33" s="96"/>
      <c r="T33" s="14"/>
      <c r="U33" s="14"/>
      <c r="V33" s="14"/>
      <c r="W33" s="14"/>
      <c r="X33" s="14"/>
    </row>
    <row r="34" spans="1:24" x14ac:dyDescent="0.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29"/>
      <c r="R34" s="14"/>
      <c r="S34" s="14"/>
      <c r="T34" s="14"/>
      <c r="U34" s="14"/>
      <c r="V34" s="14"/>
      <c r="W34" s="14"/>
      <c r="X34" s="14"/>
    </row>
  </sheetData>
  <mergeCells count="23">
    <mergeCell ref="D3:Q7"/>
    <mergeCell ref="T9:X9"/>
    <mergeCell ref="B25:G25"/>
    <mergeCell ref="B26:G26"/>
    <mergeCell ref="I27:L27"/>
    <mergeCell ref="N27:P27"/>
    <mergeCell ref="B27:G27"/>
    <mergeCell ref="B9:H9"/>
    <mergeCell ref="I9:M9"/>
    <mergeCell ref="N9:Q9"/>
    <mergeCell ref="N26:P26"/>
    <mergeCell ref="N25:P25"/>
    <mergeCell ref="B24:G24"/>
    <mergeCell ref="N31:P31"/>
    <mergeCell ref="C8:Q8"/>
    <mergeCell ref="B28:C28"/>
    <mergeCell ref="I29:L29"/>
    <mergeCell ref="N29:P29"/>
    <mergeCell ref="I30:L30"/>
    <mergeCell ref="N30:P30"/>
    <mergeCell ref="I28:L28"/>
    <mergeCell ref="N28:P28"/>
    <mergeCell ref="D28:H28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 sizeWithCells="1">
              <from>
                <xdr:col>3</xdr:col>
                <xdr:colOff>104775</xdr:colOff>
                <xdr:row>2</xdr:row>
                <xdr:rowOff>142875</xdr:rowOff>
              </from>
              <to>
                <xdr:col>5</xdr:col>
                <xdr:colOff>1019175</xdr:colOff>
                <xdr:row>5</xdr:row>
                <xdr:rowOff>180975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224"/>
  <sheetViews>
    <sheetView topLeftCell="A136" workbookViewId="0">
      <selection activeCell="M16" sqref="M16"/>
    </sheetView>
  </sheetViews>
  <sheetFormatPr defaultRowHeight="15" x14ac:dyDescent="0.25"/>
  <cols>
    <col min="1" max="1" width="11.5703125" bestFit="1" customWidth="1"/>
    <col min="2" max="2" width="40.85546875" customWidth="1"/>
    <col min="4" max="5" width="10.7109375" bestFit="1" customWidth="1"/>
  </cols>
  <sheetData>
    <row r="1" spans="1:47" x14ac:dyDescent="0.25">
      <c r="A1" s="2" t="s">
        <v>29</v>
      </c>
    </row>
    <row r="2" spans="1:47" x14ac:dyDescent="0.25">
      <c r="A2" s="2"/>
    </row>
    <row r="4" spans="1:47" ht="25.5" x14ac:dyDescent="0.25">
      <c r="B4" s="5" t="s">
        <v>217</v>
      </c>
      <c r="E4" s="7"/>
    </row>
    <row r="5" spans="1:47" x14ac:dyDescent="0.25">
      <c r="B5" s="6">
        <v>1473554</v>
      </c>
    </row>
    <row r="6" spans="1:47" x14ac:dyDescent="0.25">
      <c r="A6" s="4" t="s">
        <v>4</v>
      </c>
      <c r="B6" s="10">
        <v>45819</v>
      </c>
    </row>
    <row r="7" spans="1:47" x14ac:dyDescent="0.25">
      <c r="A7" s="75" t="s">
        <v>35</v>
      </c>
      <c r="B7" s="76">
        <v>101.005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</row>
    <row r="8" spans="1:47" x14ac:dyDescent="0.25">
      <c r="A8" s="75" t="s">
        <v>36</v>
      </c>
      <c r="B8" s="76">
        <v>101.259</v>
      </c>
    </row>
    <row r="9" spans="1:47" x14ac:dyDescent="0.25">
      <c r="A9" s="75" t="s">
        <v>37</v>
      </c>
      <c r="B9" s="76">
        <v>101.387</v>
      </c>
    </row>
    <row r="10" spans="1:47" x14ac:dyDescent="0.25">
      <c r="A10" s="75" t="s">
        <v>38</v>
      </c>
      <c r="B10" s="76">
        <v>101.536</v>
      </c>
    </row>
    <row r="11" spans="1:47" x14ac:dyDescent="0.25">
      <c r="A11" s="75" t="s">
        <v>39</v>
      </c>
      <c r="B11" s="76">
        <v>101.83</v>
      </c>
    </row>
    <row r="12" spans="1:47" x14ac:dyDescent="0.25">
      <c r="A12" s="75" t="s">
        <v>40</v>
      </c>
      <c r="B12" s="76">
        <v>102.193</v>
      </c>
    </row>
    <row r="13" spans="1:47" x14ac:dyDescent="0.25">
      <c r="A13" s="75" t="s">
        <v>41</v>
      </c>
      <c r="B13" s="76">
        <v>102.283</v>
      </c>
    </row>
    <row r="14" spans="1:47" x14ac:dyDescent="0.25">
      <c r="A14" s="75" t="s">
        <v>42</v>
      </c>
      <c r="B14" s="76">
        <v>102.309</v>
      </c>
    </row>
    <row r="15" spans="1:47" x14ac:dyDescent="0.25">
      <c r="A15" s="75" t="s">
        <v>43</v>
      </c>
      <c r="B15" s="76">
        <v>102.274</v>
      </c>
    </row>
    <row r="16" spans="1:47" x14ac:dyDescent="0.25">
      <c r="A16" s="75" t="s">
        <v>44</v>
      </c>
      <c r="B16" s="76">
        <v>102.18</v>
      </c>
    </row>
    <row r="17" spans="1:2" x14ac:dyDescent="0.25">
      <c r="A17" s="75" t="s">
        <v>45</v>
      </c>
      <c r="B17" s="76">
        <v>102.431</v>
      </c>
    </row>
    <row r="18" spans="1:2" x14ac:dyDescent="0.25">
      <c r="A18" s="75" t="s">
        <v>46</v>
      </c>
      <c r="B18" s="76">
        <v>102.849</v>
      </c>
    </row>
    <row r="19" spans="1:2" x14ac:dyDescent="0.25">
      <c r="A19" s="75" t="s">
        <v>47</v>
      </c>
      <c r="B19" s="76">
        <v>102.989</v>
      </c>
    </row>
    <row r="20" spans="1:2" x14ac:dyDescent="0.25">
      <c r="A20" s="75" t="s">
        <v>48</v>
      </c>
      <c r="B20" s="76">
        <v>103.09699999999999</v>
      </c>
    </row>
    <row r="21" spans="1:2" x14ac:dyDescent="0.25">
      <c r="A21" s="75" t="s">
        <v>49</v>
      </c>
      <c r="B21" s="76">
        <v>103.105</v>
      </c>
    </row>
    <row r="22" spans="1:2" x14ac:dyDescent="0.25">
      <c r="A22" s="75" t="s">
        <v>50</v>
      </c>
      <c r="B22" s="76">
        <v>103.123</v>
      </c>
    </row>
    <row r="23" spans="1:2" x14ac:dyDescent="0.25">
      <c r="A23" s="75" t="s">
        <v>51</v>
      </c>
      <c r="B23" s="76">
        <v>103.428</v>
      </c>
    </row>
    <row r="24" spans="1:2" x14ac:dyDescent="0.25">
      <c r="A24" s="75" t="s">
        <v>52</v>
      </c>
      <c r="B24" s="76">
        <v>103.584</v>
      </c>
    </row>
    <row r="25" spans="1:2" x14ac:dyDescent="0.25">
      <c r="A25" s="75" t="s">
        <v>53</v>
      </c>
      <c r="B25" s="76">
        <v>103.69199999999999</v>
      </c>
    </row>
    <row r="26" spans="1:2" x14ac:dyDescent="0.25">
      <c r="A26" s="75" t="s">
        <v>54</v>
      </c>
      <c r="B26" s="76">
        <v>103.721</v>
      </c>
    </row>
    <row r="27" spans="1:2" x14ac:dyDescent="0.25">
      <c r="A27" s="75" t="s">
        <v>55</v>
      </c>
      <c r="B27" s="76">
        <v>103.767</v>
      </c>
    </row>
    <row r="28" spans="1:2" x14ac:dyDescent="0.25">
      <c r="A28" s="75" t="s">
        <v>56</v>
      </c>
      <c r="B28" s="76">
        <v>103.872</v>
      </c>
    </row>
    <row r="29" spans="1:2" x14ac:dyDescent="0.25">
      <c r="A29" s="75" t="s">
        <v>57</v>
      </c>
      <c r="B29" s="76">
        <v>104.069</v>
      </c>
    </row>
    <row r="30" spans="1:2" x14ac:dyDescent="0.25">
      <c r="A30" s="75" t="s">
        <v>58</v>
      </c>
      <c r="B30" s="76">
        <v>104.377</v>
      </c>
    </row>
    <row r="31" spans="1:2" x14ac:dyDescent="0.25">
      <c r="A31" s="75" t="s">
        <v>59</v>
      </c>
      <c r="B31" s="76">
        <v>104.40300000000001</v>
      </c>
    </row>
    <row r="32" spans="1:2" x14ac:dyDescent="0.25">
      <c r="A32" s="75" t="s">
        <v>60</v>
      </c>
      <c r="B32" s="76">
        <v>104.461</v>
      </c>
    </row>
    <row r="33" spans="1:2" x14ac:dyDescent="0.25">
      <c r="A33" s="75" t="s">
        <v>61</v>
      </c>
      <c r="B33" s="76">
        <v>104.532</v>
      </c>
    </row>
    <row r="34" spans="1:2" x14ac:dyDescent="0.25">
      <c r="A34" s="75" t="s">
        <v>62</v>
      </c>
      <c r="B34" s="76">
        <v>103.63</v>
      </c>
    </row>
    <row r="35" spans="1:2" x14ac:dyDescent="0.25">
      <c r="A35" s="75" t="s">
        <v>63</v>
      </c>
      <c r="B35" s="76">
        <v>103.40300000000001</v>
      </c>
    </row>
    <row r="36" spans="1:2" x14ac:dyDescent="0.25">
      <c r="A36" s="75" t="s">
        <v>64</v>
      </c>
      <c r="B36" s="76">
        <v>103.666</v>
      </c>
    </row>
    <row r="37" spans="1:2" x14ac:dyDescent="0.25">
      <c r="A37" s="75" t="s">
        <v>65</v>
      </c>
      <c r="B37" s="76">
        <v>103.762</v>
      </c>
    </row>
    <row r="38" spans="1:2" x14ac:dyDescent="0.25">
      <c r="A38" s="75" t="s">
        <v>66</v>
      </c>
      <c r="B38" s="76">
        <v>103.788</v>
      </c>
    </row>
    <row r="39" spans="1:2" x14ac:dyDescent="0.25">
      <c r="A39" s="75" t="s">
        <v>67</v>
      </c>
      <c r="B39" s="76">
        <v>104.093</v>
      </c>
    </row>
    <row r="40" spans="1:2" x14ac:dyDescent="0.25">
      <c r="A40" s="75" t="s">
        <v>68</v>
      </c>
      <c r="B40" s="76">
        <v>104.509</v>
      </c>
    </row>
    <row r="41" spans="1:2" x14ac:dyDescent="0.25">
      <c r="A41" s="75" t="s">
        <v>69</v>
      </c>
      <c r="B41" s="76">
        <v>104.62</v>
      </c>
    </row>
    <row r="42" spans="1:2" x14ac:dyDescent="0.25">
      <c r="A42" s="75" t="s">
        <v>70</v>
      </c>
      <c r="B42" s="76">
        <v>105.092</v>
      </c>
    </row>
    <row r="43" spans="1:2" x14ac:dyDescent="0.25">
      <c r="A43" s="75" t="s">
        <v>71</v>
      </c>
      <c r="B43" s="76">
        <v>105.321</v>
      </c>
    </row>
    <row r="44" spans="1:2" x14ac:dyDescent="0.25">
      <c r="A44" s="75" t="s">
        <v>72</v>
      </c>
      <c r="B44" s="76">
        <v>105.98</v>
      </c>
    </row>
    <row r="45" spans="1:2" x14ac:dyDescent="0.25">
      <c r="A45" s="75" t="s">
        <v>73</v>
      </c>
      <c r="B45" s="76">
        <v>106.34699999999999</v>
      </c>
    </row>
    <row r="46" spans="1:2" x14ac:dyDescent="0.25">
      <c r="A46" s="75" t="s">
        <v>74</v>
      </c>
      <c r="B46" s="76">
        <v>106.714</v>
      </c>
    </row>
    <row r="47" spans="1:2" x14ac:dyDescent="0.25">
      <c r="A47" s="75" t="s">
        <v>75</v>
      </c>
      <c r="B47" s="76">
        <v>106.801</v>
      </c>
    </row>
    <row r="48" spans="1:2" x14ac:dyDescent="0.25">
      <c r="A48" s="75" t="s">
        <v>76</v>
      </c>
      <c r="B48" s="76">
        <v>107.068</v>
      </c>
    </row>
    <row r="49" spans="1:2" x14ac:dyDescent="0.25">
      <c r="A49" s="75" t="s">
        <v>77</v>
      </c>
      <c r="B49" s="76">
        <v>107.09</v>
      </c>
    </row>
    <row r="50" spans="1:2" x14ac:dyDescent="0.25">
      <c r="A50" s="75" t="s">
        <v>78</v>
      </c>
      <c r="B50" s="76">
        <v>107.68899999999999</v>
      </c>
    </row>
    <row r="51" spans="1:2" x14ac:dyDescent="0.25">
      <c r="A51" s="75" t="s">
        <v>79</v>
      </c>
      <c r="B51" s="76">
        <v>108.099</v>
      </c>
    </row>
    <row r="52" spans="1:2" x14ac:dyDescent="0.25">
      <c r="A52" s="75" t="s">
        <v>80</v>
      </c>
      <c r="B52" s="76">
        <v>108.342</v>
      </c>
    </row>
    <row r="53" spans="1:2" x14ac:dyDescent="0.25">
      <c r="A53" s="75" t="s">
        <v>81</v>
      </c>
      <c r="B53" s="76">
        <v>108.21299999999999</v>
      </c>
    </row>
    <row r="54" spans="1:2" x14ac:dyDescent="0.25">
      <c r="A54" s="75" t="s">
        <v>82</v>
      </c>
      <c r="B54" s="76">
        <v>108.67700000000001</v>
      </c>
    </row>
    <row r="55" spans="1:2" x14ac:dyDescent="0.25">
      <c r="A55" s="75" t="s">
        <v>83</v>
      </c>
      <c r="B55" s="76">
        <v>109.185</v>
      </c>
    </row>
    <row r="56" spans="1:2" x14ac:dyDescent="0.25">
      <c r="A56" s="75" t="s">
        <v>84</v>
      </c>
      <c r="B56" s="76">
        <v>109.471</v>
      </c>
    </row>
    <row r="57" spans="1:2" x14ac:dyDescent="0.25">
      <c r="A57" s="75" t="s">
        <v>85</v>
      </c>
      <c r="B57" s="76">
        <v>109.974</v>
      </c>
    </row>
    <row r="58" spans="1:2" x14ac:dyDescent="0.25">
      <c r="A58" s="75" t="s">
        <v>86</v>
      </c>
      <c r="B58" s="76">
        <v>109.887</v>
      </c>
    </row>
    <row r="59" spans="1:2" x14ac:dyDescent="0.25">
      <c r="A59" s="75" t="s">
        <v>87</v>
      </c>
      <c r="B59" s="76">
        <v>109.816</v>
      </c>
    </row>
    <row r="60" spans="1:2" x14ac:dyDescent="0.25">
      <c r="A60" s="75" t="s">
        <v>88</v>
      </c>
      <c r="B60" s="76">
        <v>110.223</v>
      </c>
    </row>
    <row r="61" spans="1:2" x14ac:dyDescent="0.25">
      <c r="A61" s="75" t="s">
        <v>89</v>
      </c>
      <c r="B61" s="76">
        <v>110.306</v>
      </c>
    </row>
    <row r="62" spans="1:2" x14ac:dyDescent="0.25">
      <c r="A62" s="75" t="s">
        <v>90</v>
      </c>
      <c r="B62" s="76">
        <v>110.67700000000001</v>
      </c>
    </row>
    <row r="63" spans="1:2" x14ac:dyDescent="0.25">
      <c r="A63" s="75" t="s">
        <v>91</v>
      </c>
      <c r="B63" s="76">
        <v>111.35899999999999</v>
      </c>
    </row>
    <row r="64" spans="1:2" x14ac:dyDescent="0.25">
      <c r="A64" s="75" t="s">
        <v>92</v>
      </c>
      <c r="B64" s="76">
        <v>111.81100000000001</v>
      </c>
    </row>
    <row r="65" spans="1:2" x14ac:dyDescent="0.25">
      <c r="A65" s="75" t="s">
        <v>93</v>
      </c>
      <c r="B65" s="76">
        <v>111.955</v>
      </c>
    </row>
    <row r="66" spans="1:2" x14ac:dyDescent="0.25">
      <c r="A66" s="75" t="s">
        <v>94</v>
      </c>
      <c r="B66" s="76">
        <v>112.919</v>
      </c>
    </row>
    <row r="67" spans="1:2" x14ac:dyDescent="0.25">
      <c r="A67" s="75" t="s">
        <v>95</v>
      </c>
      <c r="B67" s="76">
        <v>113.15600000000001</v>
      </c>
    </row>
    <row r="68" spans="1:2" x14ac:dyDescent="0.25">
      <c r="A68" s="75" t="s">
        <v>96</v>
      </c>
      <c r="B68" s="76">
        <v>113.63200000000001</v>
      </c>
    </row>
    <row r="69" spans="1:2" x14ac:dyDescent="0.25">
      <c r="A69" s="75" t="s">
        <v>97</v>
      </c>
      <c r="B69" s="76">
        <v>114.351</v>
      </c>
    </row>
    <row r="70" spans="1:2" x14ac:dyDescent="0.25">
      <c r="A70" s="75" t="s">
        <v>98</v>
      </c>
      <c r="B70" s="76">
        <v>114.77200000000001</v>
      </c>
    </row>
    <row r="71" spans="1:2" x14ac:dyDescent="0.25">
      <c r="A71" s="75" t="s">
        <v>99</v>
      </c>
      <c r="B71" s="76">
        <v>114.733</v>
      </c>
    </row>
    <row r="72" spans="1:2" x14ac:dyDescent="0.25">
      <c r="A72" s="75" t="s">
        <v>100</v>
      </c>
      <c r="B72" s="76">
        <v>115.18300000000001</v>
      </c>
    </row>
    <row r="73" spans="1:2" x14ac:dyDescent="0.25">
      <c r="A73" s="75" t="s">
        <v>101</v>
      </c>
      <c r="B73" s="76">
        <v>115.58499999999999</v>
      </c>
    </row>
    <row r="74" spans="1:2" x14ac:dyDescent="0.25">
      <c r="A74" s="75" t="s">
        <v>102</v>
      </c>
      <c r="B74" s="76">
        <v>116.23099999999999</v>
      </c>
    </row>
    <row r="75" spans="1:2" x14ac:dyDescent="0.25">
      <c r="A75" s="75" t="s">
        <v>103</v>
      </c>
      <c r="B75" s="76">
        <v>116.893</v>
      </c>
    </row>
    <row r="76" spans="1:2" x14ac:dyDescent="0.25">
      <c r="A76" s="75" t="s">
        <v>104</v>
      </c>
      <c r="B76" s="76">
        <v>117.086</v>
      </c>
    </row>
    <row r="77" spans="1:2" x14ac:dyDescent="0.25">
      <c r="A77" s="75" t="s">
        <v>105</v>
      </c>
      <c r="B77" s="76">
        <v>117.377</v>
      </c>
    </row>
    <row r="78" spans="1:2" x14ac:dyDescent="0.25">
      <c r="A78" s="75" t="s">
        <v>106</v>
      </c>
      <c r="B78" s="76">
        <v>119.04900000000001</v>
      </c>
    </row>
    <row r="79" spans="1:2" x14ac:dyDescent="0.25">
      <c r="A79" s="75" t="s">
        <v>107</v>
      </c>
      <c r="B79" s="76">
        <v>120.006</v>
      </c>
    </row>
    <row r="80" spans="1:2" x14ac:dyDescent="0.25">
      <c r="A80" s="75" t="s">
        <v>108</v>
      </c>
      <c r="B80" s="76">
        <v>120.842</v>
      </c>
    </row>
    <row r="81" spans="1:2" x14ac:dyDescent="0.25">
      <c r="A81" s="75" t="s">
        <v>109</v>
      </c>
      <c r="B81" s="76">
        <v>121.611</v>
      </c>
    </row>
    <row r="82" spans="1:2" x14ac:dyDescent="0.25">
      <c r="A82" s="75" t="s">
        <v>110</v>
      </c>
      <c r="B82" s="76">
        <v>122.095</v>
      </c>
    </row>
    <row r="83" spans="1:2" x14ac:dyDescent="0.25">
      <c r="A83" s="75" t="s">
        <v>111</v>
      </c>
      <c r="B83" s="76">
        <v>122.858</v>
      </c>
    </row>
    <row r="84" spans="1:2" x14ac:dyDescent="0.25">
      <c r="A84" s="75" t="s">
        <v>112</v>
      </c>
      <c r="B84" s="76">
        <v>123.45</v>
      </c>
    </row>
    <row r="85" spans="1:2" x14ac:dyDescent="0.25">
      <c r="A85" s="75" t="s">
        <v>113</v>
      </c>
      <c r="B85" s="76">
        <v>124.364</v>
      </c>
    </row>
    <row r="86" spans="1:2" x14ac:dyDescent="0.25">
      <c r="A86" s="75" t="s">
        <v>114</v>
      </c>
      <c r="B86" s="76">
        <v>124.89700000000001</v>
      </c>
    </row>
    <row r="87" spans="1:2" x14ac:dyDescent="0.25">
      <c r="A87" s="75" t="s">
        <v>115</v>
      </c>
      <c r="B87" s="76">
        <v>125.67100000000001</v>
      </c>
    </row>
    <row r="88" spans="1:2" x14ac:dyDescent="0.25">
      <c r="A88" s="75" t="s">
        <v>116</v>
      </c>
      <c r="B88" s="76">
        <v>126.464</v>
      </c>
    </row>
    <row r="89" spans="1:2" x14ac:dyDescent="0.25">
      <c r="A89" s="75" t="s">
        <v>117</v>
      </c>
      <c r="B89" s="76">
        <v>126.57899999999999</v>
      </c>
    </row>
    <row r="90" spans="1:2" x14ac:dyDescent="0.25">
      <c r="A90" s="75" t="s">
        <v>118</v>
      </c>
      <c r="B90" s="76">
        <v>127.616</v>
      </c>
    </row>
    <row r="91" spans="1:2" x14ac:dyDescent="0.25">
      <c r="A91" s="75" t="s">
        <v>119</v>
      </c>
      <c r="B91" s="76">
        <v>128.05000000000001</v>
      </c>
    </row>
    <row r="92" spans="1:2" x14ac:dyDescent="0.25">
      <c r="A92" s="75" t="s">
        <v>120</v>
      </c>
      <c r="B92" s="76">
        <v>128</v>
      </c>
    </row>
    <row r="93" spans="1:2" x14ac:dyDescent="0.25">
      <c r="A93" s="75" t="s">
        <v>121</v>
      </c>
      <c r="B93" s="76">
        <v>128.82</v>
      </c>
    </row>
    <row r="94" spans="1:2" x14ac:dyDescent="0.25">
      <c r="A94" s="75" t="s">
        <v>122</v>
      </c>
      <c r="B94" s="76">
        <v>128.971</v>
      </c>
    </row>
    <row r="95" spans="1:2" x14ac:dyDescent="0.25">
      <c r="A95" s="75" t="s">
        <v>123</v>
      </c>
      <c r="B95" s="76">
        <v>129.03</v>
      </c>
    </row>
    <row r="96" spans="1:2" x14ac:dyDescent="0.25">
      <c r="A96" s="75" t="s">
        <v>124</v>
      </c>
      <c r="B96" s="76">
        <v>129.48500000000001</v>
      </c>
    </row>
    <row r="97" spans="1:2" x14ac:dyDescent="0.25">
      <c r="A97" s="75" t="s">
        <v>125</v>
      </c>
      <c r="B97" s="76">
        <v>130.01499999999999</v>
      </c>
    </row>
    <row r="98" spans="1:2" x14ac:dyDescent="0.25">
      <c r="A98" s="75" t="s">
        <v>126</v>
      </c>
      <c r="B98" s="76">
        <v>130.214</v>
      </c>
    </row>
    <row r="99" spans="1:2" x14ac:dyDescent="0.25">
      <c r="A99" s="75" t="s">
        <v>127</v>
      </c>
      <c r="B99" s="76">
        <v>130.78100000000001</v>
      </c>
    </row>
    <row r="100" spans="1:2" x14ac:dyDescent="0.25">
      <c r="A100" s="75" t="s">
        <v>128</v>
      </c>
      <c r="B100" s="76">
        <v>131.053</v>
      </c>
    </row>
    <row r="101" spans="1:2" x14ac:dyDescent="0.25">
      <c r="A101" s="75" t="s">
        <v>129</v>
      </c>
      <c r="B101" s="76">
        <v>131.15799999999999</v>
      </c>
    </row>
    <row r="102" spans="1:2" x14ac:dyDescent="0.25">
      <c r="A102" s="75" t="s">
        <v>130</v>
      </c>
      <c r="B102" s="76">
        <v>132.56899999999999</v>
      </c>
    </row>
    <row r="103" spans="1:2" x14ac:dyDescent="0.25">
      <c r="A103" s="75" t="s">
        <v>131</v>
      </c>
      <c r="B103" s="76">
        <v>133.24600000000001</v>
      </c>
    </row>
    <row r="104" spans="1:2" x14ac:dyDescent="0.25">
      <c r="A104" s="75" t="s">
        <v>132</v>
      </c>
      <c r="B104" s="76">
        <v>133.80799999999999</v>
      </c>
    </row>
    <row r="105" spans="1:2" x14ac:dyDescent="0.25">
      <c r="A105" s="75" t="s">
        <v>133</v>
      </c>
      <c r="B105" s="76">
        <v>134.30500000000001</v>
      </c>
    </row>
    <row r="106" spans="1:2" x14ac:dyDescent="0.25">
      <c r="A106" s="75" t="s">
        <v>134</v>
      </c>
      <c r="B106" s="76">
        <v>134.55000000000001</v>
      </c>
    </row>
    <row r="107" spans="1:2" x14ac:dyDescent="0.25">
      <c r="A107" s="75" t="s">
        <v>135</v>
      </c>
      <c r="B107" s="76">
        <v>134.91900000000001</v>
      </c>
    </row>
    <row r="108" spans="1:2" x14ac:dyDescent="0.25">
      <c r="A108" s="75" t="s">
        <v>136</v>
      </c>
      <c r="B108" s="76">
        <v>135.69999999999999</v>
      </c>
    </row>
    <row r="109" spans="1:2" x14ac:dyDescent="0.25">
      <c r="A109" s="75" t="s">
        <v>137</v>
      </c>
      <c r="B109" s="76">
        <v>136.38399999999999</v>
      </c>
    </row>
    <row r="110" spans="1:2" x14ac:dyDescent="0.25">
      <c r="A110" s="75" t="s">
        <v>138</v>
      </c>
      <c r="B110" s="76">
        <v>137.25200000000001</v>
      </c>
    </row>
    <row r="111" spans="1:2" x14ac:dyDescent="0.25">
      <c r="A111" s="75" t="s">
        <v>139</v>
      </c>
      <c r="B111" s="76">
        <v>137.83500000000001</v>
      </c>
    </row>
    <row r="112" spans="1:2" x14ac:dyDescent="0.25">
      <c r="A112" s="75" t="s">
        <v>140</v>
      </c>
      <c r="B112" s="76">
        <v>138.58099999999999</v>
      </c>
    </row>
    <row r="113" spans="1:2" x14ac:dyDescent="0.25">
      <c r="A113" s="75" t="s">
        <v>141</v>
      </c>
      <c r="B113" s="76">
        <v>138.803</v>
      </c>
    </row>
    <row r="114" spans="1:2" x14ac:dyDescent="0.25">
      <c r="A114" s="75" t="s">
        <v>142</v>
      </c>
      <c r="B114" s="76">
        <v>140.143</v>
      </c>
    </row>
    <row r="115" spans="1:2" x14ac:dyDescent="0.25">
      <c r="A115" s="75" t="s">
        <v>143</v>
      </c>
      <c r="B115" s="76">
        <v>140.41300000000001</v>
      </c>
    </row>
    <row r="116" spans="1:2" x14ac:dyDescent="0.25">
      <c r="A116" s="75" t="s">
        <v>144</v>
      </c>
      <c r="B116" s="76">
        <v>140.751</v>
      </c>
    </row>
    <row r="117" spans="1:2" x14ac:dyDescent="0.25">
      <c r="A117" s="75" t="s">
        <v>145</v>
      </c>
      <c r="B117" s="76">
        <v>141.227</v>
      </c>
    </row>
    <row r="118" spans="1:2" x14ac:dyDescent="0.25">
      <c r="A118" s="75" t="s">
        <v>146</v>
      </c>
      <c r="B118" s="76">
        <v>141.45500000000001</v>
      </c>
    </row>
    <row r="119" spans="1:2" x14ac:dyDescent="0.25">
      <c r="A119" s="75" t="s">
        <v>147</v>
      </c>
      <c r="B119" s="76">
        <v>141.90799999999999</v>
      </c>
    </row>
    <row r="120" spans="1:2" x14ac:dyDescent="0.25">
      <c r="A120" s="75" t="s">
        <v>148</v>
      </c>
      <c r="B120" s="76">
        <v>142.779</v>
      </c>
    </row>
    <row r="121" spans="1:2" x14ac:dyDescent="0.25">
      <c r="A121" s="75" t="s">
        <v>149</v>
      </c>
      <c r="B121" s="76">
        <v>143.41900000000001</v>
      </c>
    </row>
    <row r="122" spans="1:2" x14ac:dyDescent="0.25">
      <c r="A122" s="75" t="s">
        <v>150</v>
      </c>
      <c r="B122" s="76">
        <v>143.988</v>
      </c>
    </row>
    <row r="123" spans="1:2" x14ac:dyDescent="0.25">
      <c r="A123" s="75" t="s">
        <v>151</v>
      </c>
      <c r="B123" s="76">
        <v>144.01900000000001</v>
      </c>
    </row>
    <row r="124" spans="1:2" x14ac:dyDescent="0.25">
      <c r="A124" s="75" t="s">
        <v>152</v>
      </c>
      <c r="B124" s="76">
        <v>144.28399999999999</v>
      </c>
    </row>
    <row r="125" spans="1:2" x14ac:dyDescent="0.25">
      <c r="A125" s="75" t="s">
        <v>153</v>
      </c>
      <c r="B125" s="76">
        <v>144.44399999999999</v>
      </c>
    </row>
    <row r="126" spans="1:2" x14ac:dyDescent="0.25">
      <c r="A126" s="75" t="s">
        <v>154</v>
      </c>
      <c r="B126" s="76">
        <v>145.322</v>
      </c>
    </row>
    <row r="127" spans="1:2" x14ac:dyDescent="0.25">
      <c r="A127" s="75" t="s">
        <v>155</v>
      </c>
      <c r="B127" s="76">
        <v>145.79599999999999</v>
      </c>
    </row>
    <row r="128" spans="1:2" x14ac:dyDescent="0.25">
      <c r="A128" s="75" t="s">
        <v>156</v>
      </c>
      <c r="B128" s="76">
        <v>146.49600000000001</v>
      </c>
    </row>
    <row r="129" spans="1:2" x14ac:dyDescent="0.25">
      <c r="A129" s="75" t="s">
        <v>157</v>
      </c>
      <c r="B129" s="76">
        <v>147.03200000000001</v>
      </c>
    </row>
    <row r="130" spans="1:2" x14ac:dyDescent="0.25">
      <c r="A130" s="75" t="s">
        <v>158</v>
      </c>
      <c r="B130" s="76">
        <v>147.94</v>
      </c>
    </row>
    <row r="131" spans="1:2" x14ac:dyDescent="0.25">
      <c r="A131" s="75" t="s">
        <v>159</v>
      </c>
      <c r="B131" s="76">
        <v>149.36600000000001</v>
      </c>
    </row>
    <row r="132" spans="1:2" x14ac:dyDescent="0.25">
      <c r="A132" s="75" t="s">
        <v>160</v>
      </c>
      <c r="B132" s="76">
        <v>151.41499999999999</v>
      </c>
    </row>
    <row r="133" spans="1:2" x14ac:dyDescent="0.25">
      <c r="A133" s="75" t="s">
        <v>161</v>
      </c>
      <c r="B133" s="76">
        <v>152.75800000000001</v>
      </c>
    </row>
    <row r="134" spans="1:2" x14ac:dyDescent="0.25">
      <c r="A134" s="75" t="s">
        <v>162</v>
      </c>
      <c r="B134" s="76">
        <v>154.21700000000001</v>
      </c>
    </row>
    <row r="135" spans="1:2" x14ac:dyDescent="0.25">
      <c r="A135" s="75" t="s">
        <v>163</v>
      </c>
      <c r="B135" s="76">
        <v>156.32599999999999</v>
      </c>
    </row>
    <row r="136" spans="1:2" x14ac:dyDescent="0.25">
      <c r="A136" s="75" t="s">
        <v>164</v>
      </c>
      <c r="B136" s="76">
        <v>158.072</v>
      </c>
    </row>
    <row r="137" spans="1:2" x14ac:dyDescent="0.25">
      <c r="A137" s="75" t="s">
        <v>165</v>
      </c>
      <c r="B137" s="76">
        <v>159.60599999999999</v>
      </c>
    </row>
    <row r="138" spans="1:2" x14ac:dyDescent="0.25">
      <c r="A138" s="75" t="s">
        <v>166</v>
      </c>
      <c r="B138" s="76">
        <v>163.26900000000001</v>
      </c>
    </row>
    <row r="139" spans="1:2" x14ac:dyDescent="0.25">
      <c r="A139" s="75" t="s">
        <v>167</v>
      </c>
      <c r="B139" s="76">
        <v>164.66300000000001</v>
      </c>
    </row>
    <row r="140" spans="1:2" x14ac:dyDescent="0.25">
      <c r="A140" s="75" t="s">
        <v>168</v>
      </c>
      <c r="B140" s="76">
        <v>167.96600000000001</v>
      </c>
    </row>
    <row r="141" spans="1:2" x14ac:dyDescent="0.25">
      <c r="A141" s="75" t="s">
        <v>169</v>
      </c>
      <c r="B141" s="76">
        <v>171.35900000000001</v>
      </c>
    </row>
    <row r="142" spans="1:2" x14ac:dyDescent="0.25">
      <c r="A142" s="75" t="s">
        <v>170</v>
      </c>
      <c r="B142" s="76">
        <v>174.93799999999999</v>
      </c>
    </row>
    <row r="143" spans="1:2" x14ac:dyDescent="0.25">
      <c r="A143" s="75" t="s">
        <v>171</v>
      </c>
      <c r="B143" s="76">
        <v>178.036</v>
      </c>
    </row>
    <row r="144" spans="1:2" x14ac:dyDescent="0.25">
      <c r="A144" s="75" t="s">
        <v>172</v>
      </c>
      <c r="B144" s="76">
        <v>180.84</v>
      </c>
    </row>
    <row r="145" spans="1:2" x14ac:dyDescent="0.25">
      <c r="A145" s="75" t="s">
        <v>173</v>
      </c>
      <c r="B145" s="76">
        <v>184.66200000000001</v>
      </c>
    </row>
    <row r="146" spans="1:2" x14ac:dyDescent="0.25">
      <c r="A146" s="75" t="s">
        <v>174</v>
      </c>
      <c r="B146" s="76">
        <v>185.81200000000001</v>
      </c>
    </row>
    <row r="147" spans="1:2" x14ac:dyDescent="0.25">
      <c r="A147" s="75" t="s">
        <v>175</v>
      </c>
      <c r="B147" s="76">
        <v>188.28299999999999</v>
      </c>
    </row>
    <row r="148" spans="1:2" x14ac:dyDescent="0.25">
      <c r="A148" s="75" t="s">
        <v>176</v>
      </c>
      <c r="B148" s="76">
        <v>191.13800000000001</v>
      </c>
    </row>
    <row r="149" spans="1:2" x14ac:dyDescent="0.25">
      <c r="A149" s="75" t="s">
        <v>177</v>
      </c>
      <c r="B149" s="76">
        <v>192.916</v>
      </c>
    </row>
    <row r="150" spans="1:2" x14ac:dyDescent="0.25">
      <c r="A150" s="75" t="s">
        <v>178</v>
      </c>
      <c r="B150" s="76">
        <v>197.53299999999999</v>
      </c>
    </row>
    <row r="151" spans="1:2" x14ac:dyDescent="0.25">
      <c r="A151" s="75" t="s">
        <v>179</v>
      </c>
      <c r="B151" s="76">
        <v>200.30699999999999</v>
      </c>
    </row>
    <row r="152" spans="1:2" x14ac:dyDescent="0.25">
      <c r="A152" s="75" t="s">
        <v>180</v>
      </c>
      <c r="B152" s="76">
        <v>200.84</v>
      </c>
    </row>
    <row r="153" spans="1:2" x14ac:dyDescent="0.25">
      <c r="A153" s="75" t="s">
        <v>185</v>
      </c>
      <c r="B153" s="76">
        <v>202.46799999999999</v>
      </c>
    </row>
    <row r="154" spans="1:2" x14ac:dyDescent="0.25">
      <c r="A154" s="75" t="s">
        <v>184</v>
      </c>
      <c r="B154" s="76">
        <v>205.364</v>
      </c>
    </row>
    <row r="155" spans="1:2" x14ac:dyDescent="0.25">
      <c r="A155" s="75" t="s">
        <v>186</v>
      </c>
      <c r="B155" s="76">
        <v>206.01599999999999</v>
      </c>
    </row>
    <row r="156" spans="1:2" x14ac:dyDescent="0.25">
      <c r="A156" s="75" t="s">
        <v>187</v>
      </c>
      <c r="B156" s="76" t="s">
        <v>199</v>
      </c>
    </row>
    <row r="157" spans="1:2" x14ac:dyDescent="0.25">
      <c r="A157" s="75" t="s">
        <v>188</v>
      </c>
      <c r="B157" s="76">
        <v>207.75700000000001</v>
      </c>
    </row>
    <row r="158" spans="1:2" x14ac:dyDescent="0.25">
      <c r="A158" s="75" t="s">
        <v>189</v>
      </c>
      <c r="B158" s="76">
        <v>208.37100000000001</v>
      </c>
    </row>
    <row r="159" spans="1:2" x14ac:dyDescent="0.25">
      <c r="A159" s="75" t="s">
        <v>190</v>
      </c>
      <c r="B159" s="76">
        <v>210.321</v>
      </c>
    </row>
    <row r="160" spans="1:2" x14ac:dyDescent="0.25">
      <c r="A160" s="75" t="s">
        <v>191</v>
      </c>
      <c r="B160" s="76">
        <v>210.928</v>
      </c>
    </row>
    <row r="161" spans="1:2" x14ac:dyDescent="0.25">
      <c r="A161" s="75" t="s">
        <v>192</v>
      </c>
      <c r="B161" s="76">
        <v>211.405</v>
      </c>
    </row>
    <row r="162" spans="1:2" x14ac:dyDescent="0.25">
      <c r="A162" s="11" t="s">
        <v>193</v>
      </c>
      <c r="B162" s="9">
        <v>1196.126</v>
      </c>
    </row>
    <row r="163" spans="1:2" x14ac:dyDescent="0.25">
      <c r="A163" s="11" t="s">
        <v>194</v>
      </c>
      <c r="B163" s="9">
        <v>1197.386</v>
      </c>
    </row>
    <row r="164" spans="1:2" x14ac:dyDescent="0.25">
      <c r="A164" s="11" t="s">
        <v>196</v>
      </c>
      <c r="B164" s="9">
        <v>1189.72</v>
      </c>
    </row>
    <row r="165" spans="1:2" x14ac:dyDescent="0.25">
      <c r="A165" s="11" t="s">
        <v>195</v>
      </c>
      <c r="B165" s="9">
        <v>1194.105</v>
      </c>
    </row>
    <row r="166" spans="1:2" x14ac:dyDescent="0.25">
      <c r="A166" s="11" t="s">
        <v>197</v>
      </c>
      <c r="B166" s="9">
        <v>1192.011</v>
      </c>
    </row>
    <row r="167" spans="1:2" x14ac:dyDescent="0.25">
      <c r="A167" s="11" t="s">
        <v>198</v>
      </c>
      <c r="B167" s="9">
        <v>1189.5609999999999</v>
      </c>
    </row>
    <row r="168" spans="1:2" x14ac:dyDescent="0.25">
      <c r="A168" s="11" t="s">
        <v>203</v>
      </c>
      <c r="B168" s="9">
        <v>1180.884</v>
      </c>
    </row>
    <row r="169" spans="1:2" x14ac:dyDescent="0.25">
      <c r="A169" s="11" t="s">
        <v>204</v>
      </c>
      <c r="B169" s="9">
        <v>1175.905</v>
      </c>
    </row>
    <row r="170" spans="1:2" x14ac:dyDescent="0.25">
      <c r="A170" s="11" t="s">
        <v>205</v>
      </c>
      <c r="B170" s="9">
        <v>1172.52</v>
      </c>
    </row>
    <row r="171" spans="1:2" x14ac:dyDescent="0.25">
      <c r="A171" s="11" t="s">
        <v>206</v>
      </c>
      <c r="B171" s="9">
        <v>1166.364</v>
      </c>
    </row>
    <row r="172" spans="1:2" x14ac:dyDescent="0.25">
      <c r="A172" s="11" t="s">
        <v>207</v>
      </c>
      <c r="B172" s="9">
        <v>1159.193</v>
      </c>
    </row>
    <row r="173" spans="1:2" x14ac:dyDescent="0.25">
      <c r="A173" s="11" t="s">
        <v>208</v>
      </c>
      <c r="B173" s="9">
        <v>1161.5139999999999</v>
      </c>
    </row>
    <row r="174" spans="1:2" x14ac:dyDescent="0.25">
      <c r="A174" s="11" t="s">
        <v>209</v>
      </c>
      <c r="B174" s="9">
        <v>1165.0930000000001</v>
      </c>
    </row>
    <row r="175" spans="1:2" x14ac:dyDescent="0.25">
      <c r="A175" s="11" t="s">
        <v>210</v>
      </c>
      <c r="B175" s="9">
        <v>1168.7819999999999</v>
      </c>
    </row>
    <row r="176" spans="1:2" x14ac:dyDescent="0.25">
      <c r="A176" s="11" t="s">
        <v>211</v>
      </c>
      <c r="B176" s="9">
        <v>1167.2360000000001</v>
      </c>
    </row>
    <row r="177" spans="1:2" x14ac:dyDescent="0.25">
      <c r="A177" s="11" t="s">
        <v>212</v>
      </c>
      <c r="B177" s="9">
        <v>1173.8989999999999</v>
      </c>
    </row>
    <row r="178" spans="1:2" x14ac:dyDescent="0.25">
      <c r="A178" s="11" t="s">
        <v>213</v>
      </c>
      <c r="B178" s="9">
        <v>1179.317</v>
      </c>
    </row>
    <row r="179" spans="1:2" x14ac:dyDescent="0.25">
      <c r="A179" s="11" t="s">
        <v>214</v>
      </c>
      <c r="B179" s="9">
        <v>1182.9100000000001</v>
      </c>
    </row>
    <row r="180" spans="1:2" x14ac:dyDescent="0.25">
      <c r="A180" s="11" t="s">
        <v>215</v>
      </c>
      <c r="B180" s="9">
        <v>1198.4690000000001</v>
      </c>
    </row>
    <row r="181" spans="1:2" x14ac:dyDescent="0.25">
      <c r="A181" s="11" t="s">
        <v>219</v>
      </c>
      <c r="B181" s="9">
        <v>1209.9059999999999</v>
      </c>
    </row>
    <row r="182" spans="1:2" x14ac:dyDescent="0.25">
      <c r="A182" s="11" t="s">
        <v>218</v>
      </c>
      <c r="B182" s="9">
        <v>1219.384</v>
      </c>
    </row>
    <row r="183" spans="1:2" x14ac:dyDescent="0.25">
      <c r="A183" s="11" t="s">
        <v>220</v>
      </c>
      <c r="B183" s="9">
        <v>1225.335</v>
      </c>
    </row>
    <row r="184" spans="1:2" x14ac:dyDescent="0.25">
      <c r="A184" s="11" t="s">
        <v>221</v>
      </c>
      <c r="B184" s="9">
        <v>1225.913</v>
      </c>
    </row>
    <row r="185" spans="1:2" x14ac:dyDescent="0.25">
      <c r="A185" s="11" t="s">
        <v>222</v>
      </c>
      <c r="B185" s="9">
        <v>1233.4939999999999</v>
      </c>
    </row>
    <row r="186" spans="1:2" x14ac:dyDescent="0.25">
      <c r="A186" s="11" t="s">
        <v>223</v>
      </c>
      <c r="B186" s="9">
        <v>1238.242</v>
      </c>
    </row>
    <row r="187" spans="1:2" x14ac:dyDescent="0.25">
      <c r="A187" s="11" t="s">
        <v>224</v>
      </c>
      <c r="B187" s="9">
        <v>1240.0830000000001</v>
      </c>
    </row>
    <row r="188" spans="1:2" x14ac:dyDescent="0.25">
      <c r="A188" s="11" t="s">
        <v>225</v>
      </c>
      <c r="B188" s="9">
        <v>1244.19</v>
      </c>
    </row>
    <row r="189" spans="1:2" x14ac:dyDescent="0.25">
      <c r="A189" s="11" t="s">
        <v>226</v>
      </c>
      <c r="B189" s="9">
        <v>1251.066</v>
      </c>
    </row>
    <row r="190" spans="1:2" x14ac:dyDescent="0.25">
      <c r="A190" s="11" t="s">
        <v>227</v>
      </c>
      <c r="B190" s="9"/>
    </row>
    <row r="191" spans="1:2" x14ac:dyDescent="0.25">
      <c r="A191" s="8"/>
    </row>
    <row r="192" spans="1:2" x14ac:dyDescent="0.25">
      <c r="A192" s="8"/>
    </row>
    <row r="193" spans="1:1" x14ac:dyDescent="0.25">
      <c r="A193" s="8"/>
    </row>
    <row r="194" spans="1:1" x14ac:dyDescent="0.25">
      <c r="A194" s="8"/>
    </row>
    <row r="195" spans="1:1" x14ac:dyDescent="0.25">
      <c r="A195" s="8"/>
    </row>
    <row r="196" spans="1:1" x14ac:dyDescent="0.25">
      <c r="A196" s="8"/>
    </row>
    <row r="197" spans="1:1" x14ac:dyDescent="0.25">
      <c r="A197" s="8"/>
    </row>
    <row r="198" spans="1:1" x14ac:dyDescent="0.25">
      <c r="A198" s="8"/>
    </row>
    <row r="199" spans="1:1" x14ac:dyDescent="0.25">
      <c r="A199" s="8"/>
    </row>
    <row r="200" spans="1:1" x14ac:dyDescent="0.25">
      <c r="A200" s="8"/>
    </row>
    <row r="201" spans="1:1" x14ac:dyDescent="0.25">
      <c r="A201" s="8"/>
    </row>
    <row r="202" spans="1:1" x14ac:dyDescent="0.25">
      <c r="A202" s="8"/>
    </row>
    <row r="203" spans="1:1" x14ac:dyDescent="0.25">
      <c r="A203" s="8"/>
    </row>
    <row r="204" spans="1:1" x14ac:dyDescent="0.25">
      <c r="A204" s="8"/>
    </row>
    <row r="205" spans="1:1" x14ac:dyDescent="0.25">
      <c r="A205" s="8"/>
    </row>
    <row r="206" spans="1:1" x14ac:dyDescent="0.25">
      <c r="A206" s="8"/>
    </row>
    <row r="207" spans="1:1" x14ac:dyDescent="0.25">
      <c r="A207" s="8"/>
    </row>
    <row r="208" spans="1:1" x14ac:dyDescent="0.25">
      <c r="A208" s="8"/>
    </row>
    <row r="209" spans="1:1" x14ac:dyDescent="0.25">
      <c r="A209" s="8"/>
    </row>
    <row r="210" spans="1:1" x14ac:dyDescent="0.25">
      <c r="A210" s="8"/>
    </row>
    <row r="211" spans="1:1" x14ac:dyDescent="0.25">
      <c r="A211" s="8"/>
    </row>
    <row r="212" spans="1:1" x14ac:dyDescent="0.25">
      <c r="A212" s="8"/>
    </row>
    <row r="213" spans="1:1" x14ac:dyDescent="0.25">
      <c r="A213" s="8"/>
    </row>
    <row r="214" spans="1:1" x14ac:dyDescent="0.25">
      <c r="A214" s="8"/>
    </row>
    <row r="215" spans="1:1" x14ac:dyDescent="0.25">
      <c r="A215" s="8"/>
    </row>
    <row r="216" spans="1:1" x14ac:dyDescent="0.25">
      <c r="A216" s="8"/>
    </row>
    <row r="217" spans="1:1" x14ac:dyDescent="0.25">
      <c r="A217" s="8"/>
    </row>
    <row r="218" spans="1:1" x14ac:dyDescent="0.25">
      <c r="A218" s="8"/>
    </row>
    <row r="219" spans="1:1" x14ac:dyDescent="0.25">
      <c r="A219" s="8"/>
    </row>
    <row r="220" spans="1:1" x14ac:dyDescent="0.25">
      <c r="A220" s="8"/>
    </row>
    <row r="221" spans="1:1" x14ac:dyDescent="0.25">
      <c r="A221" s="8"/>
    </row>
    <row r="222" spans="1:1" x14ac:dyDescent="0.25">
      <c r="A222" s="8"/>
    </row>
    <row r="223" spans="1:1" x14ac:dyDescent="0.25">
      <c r="A223" s="8"/>
    </row>
    <row r="224" spans="1:1" x14ac:dyDescent="0.25">
      <c r="A224" s="8"/>
    </row>
  </sheetData>
  <phoneticPr fontId="9" type="noConversion"/>
  <hyperlinks>
    <hyperlink ref="A1" r:id="rId1" xr:uid="{00000000-0004-0000-0100-000000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E2:E13"/>
  <sheetViews>
    <sheetView workbookViewId="0">
      <selection activeCell="E9" sqref="E9"/>
    </sheetView>
  </sheetViews>
  <sheetFormatPr defaultRowHeight="15" x14ac:dyDescent="0.25"/>
  <sheetData>
    <row r="2" spans="5:5" x14ac:dyDescent="0.25">
      <c r="E2" s="83">
        <v>30</v>
      </c>
    </row>
    <row r="3" spans="5:5" x14ac:dyDescent="0.25">
      <c r="E3" s="83">
        <v>39.99</v>
      </c>
    </row>
    <row r="4" spans="5:5" x14ac:dyDescent="0.25">
      <c r="E4" s="83">
        <v>36</v>
      </c>
    </row>
    <row r="5" spans="5:5" x14ac:dyDescent="0.25">
      <c r="E5" s="83">
        <v>24</v>
      </c>
    </row>
    <row r="6" spans="5:5" x14ac:dyDescent="0.25">
      <c r="E6" s="83">
        <v>37</v>
      </c>
    </row>
    <row r="7" spans="5:5" x14ac:dyDescent="0.25">
      <c r="E7" s="84">
        <f>AVERAGE(E2:E6)</f>
        <v>33.398000000000003</v>
      </c>
    </row>
    <row r="8" spans="5:5" x14ac:dyDescent="0.25">
      <c r="E8" s="85">
        <f>MEDIAN(E2:E6)</f>
        <v>36</v>
      </c>
    </row>
    <row r="9" spans="5:5" x14ac:dyDescent="0.25">
      <c r="E9" s="83"/>
    </row>
    <row r="10" spans="5:5" x14ac:dyDescent="0.25">
      <c r="E10" s="83"/>
    </row>
    <row r="11" spans="5:5" x14ac:dyDescent="0.25">
      <c r="E11" s="83"/>
    </row>
    <row r="12" spans="5:5" x14ac:dyDescent="0.25">
      <c r="E12" s="83"/>
    </row>
    <row r="13" spans="5:5" x14ac:dyDescent="0.25">
      <c r="E13" s="8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Exemplo e explicação</vt:lpstr>
      <vt:lpstr>índices de atualização</vt:lpstr>
      <vt:lpstr>CVs de referência</vt:lpstr>
      <vt:lpstr>Classes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Soares Rebelo</dc:creator>
  <cp:lastModifiedBy>Isabella Barbosa Marques</cp:lastModifiedBy>
  <cp:lastPrinted>2025-06-18T20:10:35Z</cp:lastPrinted>
  <dcterms:created xsi:type="dcterms:W3CDTF">2022-06-30T14:03:38Z</dcterms:created>
  <dcterms:modified xsi:type="dcterms:W3CDTF">2025-06-18T20:12:00Z</dcterms:modified>
</cp:coreProperties>
</file>