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trlProps/ctrlProp1.xml" ContentType="application/vnd.ms-excel.controlproperties+xml"/>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ctrlProps/ctrlProp2.xml" ContentType="application/vnd.ms-excel.controlproperties+xml"/>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EstaPastaDeTrabalho" defaultThemeVersion="124226"/>
  <mc:AlternateContent xmlns:mc="http://schemas.openxmlformats.org/markup-compatibility/2006">
    <mc:Choice Requires="x15">
      <x15ac:absPath xmlns:x15ac="http://schemas.microsoft.com/office/spreadsheetml/2010/11/ac" url="X:\Ações 2025\Licitações\Barco Alumínio 6m comp 1,6 boca Soldado\"/>
    </mc:Choice>
  </mc:AlternateContent>
  <xr:revisionPtr revIDLastSave="0" documentId="13_ncr:1_{5AC4A583-145B-487A-9F55-9D2EE440D6D9}" xr6:coauthVersionLast="47" xr6:coauthVersionMax="47" xr10:uidLastSave="{00000000-0000-0000-0000-000000000000}"/>
  <bookViews>
    <workbookView xWindow="-120" yWindow="-120" windowWidth="29040" windowHeight="15720" activeTab="4" xr2:uid="{00000000-000D-0000-FFFF-FFFF00000000}"/>
  </bookViews>
  <sheets>
    <sheet name="ORIENTAÇÕES E ADVERTÊNCIAS" sheetId="7" r:id="rId1"/>
    <sheet name="Motor" sheetId="27" r:id="rId2"/>
    <sheet name="Barco" sheetId="28" r:id="rId3"/>
    <sheet name="Colete" sheetId="29" r:id="rId4"/>
    <sheet name="Volante" sheetId="33" r:id="rId5"/>
  </sheets>
  <externalReferences>
    <externalReference r:id="rId6"/>
  </externalReferences>
  <definedNames>
    <definedName name="__IV100500">'[1]MANCHA 20- NORTE'!#REF!</definedName>
    <definedName name="__IV65617">'[1]MANCHA 20- NORTE'!#REF!</definedName>
    <definedName name="__IV65999">'[1]MANCHA 20- NORTE'!#REF!</definedName>
    <definedName name="__IV66000">'[1]MANCHA 20- NORTE'!#REF!</definedName>
    <definedName name="__IV67021">'[1]MANCHA 20- NORTE'!#REF!</definedName>
    <definedName name="__IV67022">'[1]MANCHA 20- NORTE'!#REF!</definedName>
    <definedName name="__IV69999">'[1]MANCHA 20- NORTE'!#REF!</definedName>
    <definedName name="__IV99999">'[1]MANCHA 20- NORTE'!#REF!</definedName>
    <definedName name="_aga14">#REF!</definedName>
    <definedName name="_aga16">#REF!</definedName>
    <definedName name="_asc321">#REF!</definedName>
    <definedName name="_bur3220">#REF!</definedName>
    <definedName name="_cap20">#REF!</definedName>
    <definedName name="_ccr12">#REF!</definedName>
    <definedName name="_cva32">#REF!</definedName>
    <definedName name="_cva50">#REF!</definedName>
    <definedName name="_cva60">#REF!</definedName>
    <definedName name="_cve45100">#REF!</definedName>
    <definedName name="_cve90100">#REF!</definedName>
    <definedName name="_cve9040">#REF!</definedName>
    <definedName name="_djm10">#REF!</definedName>
    <definedName name="_djm15">#REF!</definedName>
    <definedName name="_epl2">#REF!</definedName>
    <definedName name="_epl5">#REF!</definedName>
    <definedName name="_est15">#REF!</definedName>
    <definedName name="_fil1">#REF!</definedName>
    <definedName name="_fil2">#REF!</definedName>
    <definedName name="_fio12">#REF!</definedName>
    <definedName name="_fis5">#REF!</definedName>
    <definedName name="_flf50">#REF!</definedName>
    <definedName name="_flf60">#REF!</definedName>
    <definedName name="_fpd12">#REF!</definedName>
    <definedName name="_fvr10">#REF!</definedName>
    <definedName name="_itu1">#REF!</definedName>
    <definedName name="_IV100500">#REF!</definedName>
    <definedName name="_IV65617">#REF!</definedName>
    <definedName name="_IV65999">#REF!</definedName>
    <definedName name="_IV66000">#REF!</definedName>
    <definedName name="_IV67021">#REF!</definedName>
    <definedName name="_IV67022">#REF!</definedName>
    <definedName name="_IV69999">#REF!</definedName>
    <definedName name="_IV99999">#REF!</definedName>
    <definedName name="_jla20">#REF!</definedName>
    <definedName name="_jla32">#REF!</definedName>
    <definedName name="_lpi100">#REF!</definedName>
    <definedName name="_lvg10060">#REF!</definedName>
    <definedName name="_lvp32">#REF!</definedName>
    <definedName name="_lxa1">NA()</definedName>
    <definedName name="_man50">#REF!</definedName>
    <definedName name="_ope1">#REF!</definedName>
    <definedName name="_ope2">#REF!</definedName>
    <definedName name="_ope3">#REF!</definedName>
    <definedName name="_pne1">#REF!</definedName>
    <definedName name="_pne2">#REF!</definedName>
    <definedName name="_prg1515">#REF!</definedName>
    <definedName name="_prg1827">#REF!</definedName>
    <definedName name="_ptc7">NA()</definedName>
    <definedName name="_ptm6">#REF!</definedName>
    <definedName name="_qdm3">#REF!</definedName>
    <definedName name="_rcm10">#REF!</definedName>
    <definedName name="_rcm15">#REF!</definedName>
    <definedName name="_rcm20">#REF!</definedName>
    <definedName name="_rcm5">#REF!</definedName>
    <definedName name="_res10">#REF!</definedName>
    <definedName name="_res15">#REF!</definedName>
    <definedName name="_res5">#REF!</definedName>
    <definedName name="_rge32">#REF!</definedName>
    <definedName name="_rgf60">#REF!</definedName>
    <definedName name="_rgp1">#REF!</definedName>
    <definedName name="_tap100">#REF!</definedName>
    <definedName name="_tb112">#REF!</definedName>
    <definedName name="_tb16">#REF!</definedName>
    <definedName name="_tb19">#REF!</definedName>
    <definedName name="_tba20">#REF!</definedName>
    <definedName name="_tba32">#REF!</definedName>
    <definedName name="_tba50">#REF!</definedName>
    <definedName name="_tba60">#REF!</definedName>
    <definedName name="_tbe100">#REF!</definedName>
    <definedName name="_tbe40">#REF!</definedName>
    <definedName name="_tbe50">#REF!</definedName>
    <definedName name="_tca80">#REF!</definedName>
    <definedName name="_tea32">#REF!</definedName>
    <definedName name="_tea4560">#REF!</definedName>
    <definedName name="_tee100">#REF!</definedName>
    <definedName name="_ter10050">#REF!</definedName>
    <definedName name="_tfg50">#REF!</definedName>
    <definedName name="_tlf6">#REF!</definedName>
    <definedName name="_tub10012">#REF!</definedName>
    <definedName name="_tub10015">#REF!</definedName>
    <definedName name="_tub10020">#REF!</definedName>
    <definedName name="_tub15012">#REF!</definedName>
    <definedName name="_tub4012">#REF!</definedName>
    <definedName name="_tub4015">#REF!</definedName>
    <definedName name="_tub4020">#REF!</definedName>
    <definedName name="_tub5012">#REF!</definedName>
    <definedName name="_tub5015">#REF!</definedName>
    <definedName name="_tub5020">#REF!</definedName>
    <definedName name="_tub7512">#REF!</definedName>
    <definedName name="_tub7515">#REF!</definedName>
    <definedName name="_tub7520">#REF!</definedName>
    <definedName name="acl">#REF!</definedName>
    <definedName name="aço">#REF!</definedName>
    <definedName name="ade">#REF!</definedName>
    <definedName name="adtimp">#REF!</definedName>
    <definedName name="afi">#REF!</definedName>
    <definedName name="afp">#REF!</definedName>
    <definedName name="agr">#REF!</definedName>
    <definedName name="amc">#REF!</definedName>
    <definedName name="amd">#REF!</definedName>
    <definedName name="ame">#REF!</definedName>
    <definedName name="amm">#REF!</definedName>
    <definedName name="anb">#REF!</definedName>
    <definedName name="apc">NA()</definedName>
    <definedName name="apc_8">NA()</definedName>
    <definedName name="apmfs">#REF!</definedName>
    <definedName name="are">#REF!</definedName>
    <definedName name="_xlnm.Print_Area" localSheetId="2">Barco!$B$2:$J$37</definedName>
    <definedName name="_xlnm.Print_Area" localSheetId="3">Colete!$B$2:$J$37</definedName>
    <definedName name="_xlnm.Print_Area" localSheetId="1">Motor!$A$1:$L$38</definedName>
    <definedName name="B320I">#REF!</definedName>
    <definedName name="B320P">#REF!</definedName>
    <definedName name="B500I">#REF!</definedName>
    <definedName name="B500P">#REF!</definedName>
    <definedName name="bcc10.10">#REF!</definedName>
    <definedName name="bcc10.20">#REF!</definedName>
    <definedName name="bcc4.5">#REF!</definedName>
    <definedName name="bcc5.10">#REF!</definedName>
    <definedName name="bcc5.15">#REF!</definedName>
    <definedName name="bcc5.20">#REF!</definedName>
    <definedName name="bcc5.5">#REF!</definedName>
    <definedName name="bcc6.10">#REF!</definedName>
    <definedName name="bcc6.15">#REF!</definedName>
    <definedName name="bcc6.20">#REF!</definedName>
    <definedName name="bcc6.5">#REF!</definedName>
    <definedName name="bcc8.10">#REF!</definedName>
    <definedName name="bcc8.15">#REF!</definedName>
    <definedName name="bcc8.20">#REF!</definedName>
    <definedName name="bcc8.5">#REF!</definedName>
    <definedName name="bcf">#REF!</definedName>
    <definedName name="bcp">#REF!</definedName>
    <definedName name="BDI">#REF!</definedName>
    <definedName name="BDIE">NA()</definedName>
    <definedName name="bet">#REF!</definedName>
    <definedName name="bomp2">#REF!</definedName>
    <definedName name="BPF">#REF!</definedName>
    <definedName name="CA15I">#REF!</definedName>
    <definedName name="CA15P">#REF!</definedName>
    <definedName name="CA25I">#REF!</definedName>
    <definedName name="CA25P">#REF!</definedName>
    <definedName name="caba1_0">NA()</definedName>
    <definedName name="caba1_0_8">NA()</definedName>
    <definedName name="caba4">NA()</definedName>
    <definedName name="caba4_8">NA()</definedName>
    <definedName name="cal">#REF!</definedName>
    <definedName name="calpi">#REF!</definedName>
    <definedName name="camp">#REF!</definedName>
    <definedName name="CB10I">#REF!</definedName>
    <definedName name="CB10P">#REF!</definedName>
    <definedName name="CB4I">#REF!</definedName>
    <definedName name="CB4P">#REF!</definedName>
    <definedName name="CB6.5I">#REF!</definedName>
    <definedName name="CB6.5P">#REF!</definedName>
    <definedName name="CB6I">#REF!</definedName>
    <definedName name="CB6P">#REF!</definedName>
    <definedName name="cbas">#REF!</definedName>
    <definedName name="ccp">#REF!</definedName>
    <definedName name="cds">#REF!</definedName>
    <definedName name="cec20x20">#REF!</definedName>
    <definedName name="cer1_2">#REF!</definedName>
    <definedName name="chaf">#REF!</definedName>
    <definedName name="cib">#REF!</definedName>
    <definedName name="cim">#REF!</definedName>
    <definedName name="clp">#REF!</definedName>
    <definedName name="clr1_2">#REF!</definedName>
    <definedName name="CM9I">#REF!</definedName>
    <definedName name="CM9P">#REF!</definedName>
    <definedName name="comp">#REF!</definedName>
    <definedName name="CPA">#REF!</definedName>
    <definedName name="CPAF">#REF!</definedName>
    <definedName name="ctfa4">#REF!</definedName>
    <definedName name="ctpvc">#REF!</definedName>
    <definedName name="cumeeira">#REF!</definedName>
    <definedName name="cumeira">#REF!</definedName>
    <definedName name="cxp4x2">#REF!</definedName>
    <definedName name="D6I">#REF!</definedName>
    <definedName name="D6P">#REF!</definedName>
    <definedName name="D8I">#REF!</definedName>
    <definedName name="D8P">#REF!</definedName>
    <definedName name="DAT">NA()</definedName>
    <definedName name="DAT_8">NA()</definedName>
    <definedName name="desm">#REF!</definedName>
    <definedName name="DIE">#REF!</definedName>
    <definedName name="DIF">#REF!</definedName>
    <definedName name="DKM">#REF!</definedName>
    <definedName name="E">#REF!</definedName>
    <definedName name="ecm">#REF!</definedName>
    <definedName name="ele">#REF!</definedName>
    <definedName name="elr1_2">#REF!</definedName>
    <definedName name="elv50x40">#REF!</definedName>
    <definedName name="enc">#REF!</definedName>
    <definedName name="ENE">#REF!</definedName>
    <definedName name="epm2.5">#REF!</definedName>
    <definedName name="esm">#REF!</definedName>
    <definedName name="est">#REF!</definedName>
    <definedName name="est1.5_15">#REF!</definedName>
    <definedName name="fcm">#REF!</definedName>
    <definedName name="fer">#REF!</definedName>
    <definedName name="fossa">#REF!</definedName>
    <definedName name="FT">#REF!</definedName>
    <definedName name="GAS">#REF!</definedName>
    <definedName name="gdc">#REF!</definedName>
    <definedName name="gfg">#REF!</definedName>
    <definedName name="ggm">#REF!</definedName>
    <definedName name="graf">NA()</definedName>
    <definedName name="graf_8">NA()</definedName>
    <definedName name="GRI">#REF!</definedName>
    <definedName name="GRP">#REF!</definedName>
    <definedName name="grx">#REF!</definedName>
    <definedName name="hid1_2">#REF!</definedName>
    <definedName name="ipf">#REF!</definedName>
    <definedName name="itus1">#REF!</definedName>
    <definedName name="jla1_220">#REF!</definedName>
    <definedName name="JRS">#REF!</definedName>
    <definedName name="lm6_3">#REF!</definedName>
    <definedName name="lnm">#REF!</definedName>
    <definedName name="lpb">#REF!</definedName>
    <definedName name="LSO">#REF!</definedName>
    <definedName name="lub">#REF!</definedName>
    <definedName name="lvg12050_1">#REF!</definedName>
    <definedName name="lvp1_2">#REF!</definedName>
    <definedName name="lvr">#REF!</definedName>
    <definedName name="lxa">#REF!</definedName>
    <definedName name="lxa1_8">NA()</definedName>
    <definedName name="lxaf">#REF!</definedName>
    <definedName name="mad">#REF!</definedName>
    <definedName name="map">#REF!</definedName>
    <definedName name="mdn">#REF!</definedName>
    <definedName name="MNI">#REF!</definedName>
    <definedName name="MNP">#REF!</definedName>
    <definedName name="mour">NA()</definedName>
    <definedName name="mour_8">NA()</definedName>
    <definedName name="mpm2.5">#REF!</definedName>
    <definedName name="msv">#REF!</definedName>
    <definedName name="niv">#REF!</definedName>
    <definedName name="nome">NA()</definedName>
    <definedName name="nome_8">NA()</definedName>
    <definedName name="odi">#REF!</definedName>
    <definedName name="ofc">NA()</definedName>
    <definedName name="ofc_8">NA()</definedName>
    <definedName name="ofi">#REF!</definedName>
    <definedName name="OGU">#REF!</definedName>
    <definedName name="oli">#REF!</definedName>
    <definedName name="pcf60x210">#REF!</definedName>
    <definedName name="pcf80x200">#REF!</definedName>
    <definedName name="pcf80x210">#REF!</definedName>
    <definedName name="pcfc">#REF!</definedName>
    <definedName name="pdm">#REF!</definedName>
    <definedName name="pes">#REF!</definedName>
    <definedName name="pig">#REF!</definedName>
    <definedName name="PII">#REF!</definedName>
    <definedName name="PIP">#REF!</definedName>
    <definedName name="plc">#REF!</definedName>
    <definedName name="plc2.5">#REF!</definedName>
    <definedName name="PMS">#REF!</definedName>
    <definedName name="pont">#REF!</definedName>
    <definedName name="pref">NA()</definedName>
    <definedName name="pref_8">NA()</definedName>
    <definedName name="prf">#REF!</definedName>
    <definedName name="prg">#REF!</definedName>
    <definedName name="PROJ">#REF!</definedName>
    <definedName name="prtm">#REF!</definedName>
    <definedName name="ptc7_8">NA()</definedName>
    <definedName name="ptt3x2">#REF!</definedName>
    <definedName name="qgm">#REF!</definedName>
    <definedName name="rdt13.8">#REF!</definedName>
    <definedName name="rec">#REF!</definedName>
    <definedName name="RES">#REF!</definedName>
    <definedName name="rgG3_4">#REF!</definedName>
    <definedName name="rgp1_2">#REF!</definedName>
    <definedName name="RLI">#REF!</definedName>
    <definedName name="RLP">#REF!</definedName>
    <definedName name="RPI">#REF!</definedName>
    <definedName name="RPP">#REF!</definedName>
    <definedName name="s14_">#REF!</definedName>
    <definedName name="SAL">#REF!</definedName>
    <definedName name="seat15">#REF!</definedName>
    <definedName name="sin">#REF!</definedName>
    <definedName name="sollimp">#REF!</definedName>
    <definedName name="srv">#REF!</definedName>
    <definedName name="sum">#REF!</definedName>
    <definedName name="svt">#REF!</definedName>
    <definedName name="sxo">#REF!</definedName>
    <definedName name="tbv">#REF!</definedName>
    <definedName name="ted">#REF!</definedName>
    <definedName name="ter">#REF!</definedName>
    <definedName name="tes">#REF!</definedName>
    <definedName name="tic">NA()</definedName>
    <definedName name="tic_8">NA()</definedName>
    <definedName name="TID">#REF!</definedName>
    <definedName name="tjc">#REF!</definedName>
    <definedName name="tjf">#REF!</definedName>
    <definedName name="tlc">#REF!</definedName>
    <definedName name="tlf">#REF!</definedName>
    <definedName name="tnp1_2">#REF!</definedName>
    <definedName name="tof">#REF!</definedName>
    <definedName name="TOT">#REF!</definedName>
    <definedName name="tp6_12">#REF!</definedName>
    <definedName name="tp6_16">#REF!</definedName>
    <definedName name="TPI">#REF!</definedName>
    <definedName name="tpl1_2">#REF!</definedName>
    <definedName name="tpmfs">#REF!</definedName>
    <definedName name="TPP">#REF!</definedName>
    <definedName name="trb">#REF!</definedName>
    <definedName name="tre">#REF!</definedName>
    <definedName name="ttc">#REF!</definedName>
    <definedName name="tte">#REF!</definedName>
    <definedName name="tus">#REF!</definedName>
    <definedName name="tuso">#REF!</definedName>
    <definedName name="USS">#REF!</definedName>
    <definedName name="v60120_">#REF!</definedName>
    <definedName name="VII">#REF!</definedName>
    <definedName name="VIP">#REF!</definedName>
    <definedName name="VLR">#REF!</definedName>
    <definedName name="vsb">#REF!</definedName>
    <definedName name="z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0" i="33" l="1"/>
  <c r="A39" i="33"/>
  <c r="O35" i="33" a="1"/>
  <c r="O35" i="33" s="1"/>
  <c r="L32" i="33" s="1"/>
  <c r="P32" i="33" a="1"/>
  <c r="P32" i="33" s="1"/>
  <c r="P31" i="33" a="1"/>
  <c r="P31" i="33" s="1"/>
  <c r="P34" i="33" s="1" a="1"/>
  <c r="P34" i="33" s="1"/>
  <c r="P30" i="33" a="1"/>
  <c r="P30" i="33" s="1"/>
  <c r="P33" i="33" s="1" a="1"/>
  <c r="P33" i="33" s="1"/>
  <c r="O29" i="33"/>
  <c r="L29" i="33"/>
  <c r="O28" i="33"/>
  <c r="L28" i="33"/>
  <c r="O27" i="33"/>
  <c r="L27" i="33"/>
  <c r="O26" i="33"/>
  <c r="L26" i="33"/>
  <c r="O25" i="33"/>
  <c r="L25" i="33"/>
  <c r="O24" i="33"/>
  <c r="O19" i="33"/>
  <c r="O16" i="33"/>
  <c r="L16" i="33"/>
  <c r="K16" i="33"/>
  <c r="J16" i="33"/>
  <c r="K15" i="33"/>
  <c r="O15" i="33" s="1"/>
  <c r="J15" i="33"/>
  <c r="K14" i="33"/>
  <c r="L14" i="33" s="1"/>
  <c r="J14" i="33"/>
  <c r="O13" i="33"/>
  <c r="L13" i="33"/>
  <c r="K13" i="33"/>
  <c r="J13" i="33"/>
  <c r="O12" i="33"/>
  <c r="L12" i="33"/>
  <c r="J12" i="33"/>
  <c r="O11" i="33"/>
  <c r="L11" i="33"/>
  <c r="J11" i="33"/>
  <c r="O10" i="33"/>
  <c r="L10" i="33"/>
  <c r="J10" i="33"/>
  <c r="O19" i="29"/>
  <c r="L19" i="29" s="1"/>
  <c r="L24" i="33" l="1"/>
  <c r="L19" i="33"/>
  <c r="O20" i="33"/>
  <c r="O21" i="33"/>
  <c r="L21" i="33" s="1"/>
  <c r="L15" i="33"/>
  <c r="O14" i="33"/>
  <c r="O22" i="33"/>
  <c r="L22" i="33" s="1"/>
  <c r="O23" i="33"/>
  <c r="O32" i="33" l="1" a="1"/>
  <c r="O32" i="33" s="1"/>
  <c r="L20" i="33"/>
  <c r="L30" i="33" s="1" a="1"/>
  <c r="L30" i="33" s="1"/>
  <c r="O30" i="33" a="1"/>
  <c r="O30" i="33" s="1"/>
  <c r="O33" i="33" a="1"/>
  <c r="O33" i="33" s="1"/>
  <c r="O31" i="33" a="1"/>
  <c r="O31" i="33" s="1"/>
  <c r="O34" i="33" s="1" a="1"/>
  <c r="O34" i="33" s="1"/>
  <c r="L31" i="33" l="1" a="1"/>
  <c r="L31" i="33" s="1"/>
  <c r="L37" i="33" s="1"/>
  <c r="L32" i="29" l="1"/>
  <c r="L23" i="28"/>
  <c r="J10" i="29"/>
  <c r="K10" i="28" l="1"/>
  <c r="P30" i="27" a="1"/>
  <c r="P30" i="27" s="1"/>
  <c r="O20" i="27"/>
  <c r="O19" i="27" l="1"/>
  <c r="A40" i="29"/>
  <c r="A39" i="29"/>
  <c r="O35" i="29"/>
  <c r="O35" i="29" a="1"/>
  <c r="P34" i="29" a="1"/>
  <c r="P34" i="29" s="1"/>
  <c r="P33" i="29" a="1"/>
  <c r="P33" i="29" s="1"/>
  <c r="P32" i="29" a="1"/>
  <c r="P32" i="29" s="1"/>
  <c r="P31" i="29" a="1"/>
  <c r="P31" i="29" s="1"/>
  <c r="P30" i="29" a="1"/>
  <c r="P30" i="29" s="1"/>
  <c r="O29" i="29"/>
  <c r="L29" i="29"/>
  <c r="O28" i="29"/>
  <c r="L28" i="29"/>
  <c r="O27" i="29"/>
  <c r="L27" i="29"/>
  <c r="O26" i="29"/>
  <c r="L26" i="29"/>
  <c r="O25" i="29"/>
  <c r="L25" i="29"/>
  <c r="O24" i="29"/>
  <c r="L24" i="29"/>
  <c r="O23" i="29"/>
  <c r="L23" i="29"/>
  <c r="O22" i="29"/>
  <c r="L22" i="29"/>
  <c r="L16" i="29"/>
  <c r="K16" i="29"/>
  <c r="O16" i="29" s="1"/>
  <c r="J16" i="29"/>
  <c r="K15" i="29"/>
  <c r="O15" i="29" s="1"/>
  <c r="J15" i="29"/>
  <c r="J14" i="29"/>
  <c r="K14" i="29" s="1"/>
  <c r="J13" i="29"/>
  <c r="K13" i="29" s="1"/>
  <c r="J12" i="29"/>
  <c r="K12" i="29" s="1"/>
  <c r="J11" i="29"/>
  <c r="K11" i="29" s="1"/>
  <c r="K10" i="29"/>
  <c r="A40" i="28"/>
  <c r="A39" i="28"/>
  <c r="O35" i="28" a="1"/>
  <c r="O35" i="28" s="1"/>
  <c r="L32" i="28" s="1"/>
  <c r="P34" i="28" a="1"/>
  <c r="P34" i="28" s="1"/>
  <c r="P33" i="28" a="1"/>
  <c r="P33" i="28" s="1"/>
  <c r="P32" i="28" a="1"/>
  <c r="P32" i="28" s="1"/>
  <c r="P31" i="28" a="1"/>
  <c r="P31" i="28" s="1"/>
  <c r="P30" i="28" a="1"/>
  <c r="P30" i="28" s="1"/>
  <c r="O29" i="28"/>
  <c r="L29" i="28"/>
  <c r="O28" i="28"/>
  <c r="L28" i="28"/>
  <c r="O27" i="28"/>
  <c r="L27" i="28"/>
  <c r="O26" i="28"/>
  <c r="L26" i="28"/>
  <c r="O25" i="28"/>
  <c r="L25" i="28"/>
  <c r="O24" i="28"/>
  <c r="L24" i="28"/>
  <c r="O23" i="28"/>
  <c r="O21" i="28"/>
  <c r="L21" i="28" s="1"/>
  <c r="K16" i="28"/>
  <c r="O16" i="28" s="1"/>
  <c r="J16" i="28"/>
  <c r="K15" i="28"/>
  <c r="O15" i="28" s="1"/>
  <c r="J15" i="28"/>
  <c r="K14" i="28"/>
  <c r="O14" i="28" s="1"/>
  <c r="J14" i="28"/>
  <c r="K13" i="28"/>
  <c r="O13" i="28" s="1"/>
  <c r="J13" i="28"/>
  <c r="O12" i="28"/>
  <c r="L12" i="28"/>
  <c r="K12" i="28"/>
  <c r="J12" i="28"/>
  <c r="K11" i="28"/>
  <c r="O11" i="28" s="1"/>
  <c r="J11" i="28"/>
  <c r="O10" i="28"/>
  <c r="J10" i="28"/>
  <c r="O14" i="29" l="1"/>
  <c r="L14" i="29" s="1"/>
  <c r="L15" i="29"/>
  <c r="O13" i="29"/>
  <c r="L13" i="29" s="1"/>
  <c r="O12" i="29"/>
  <c r="L12" i="29" s="1"/>
  <c r="O11" i="29"/>
  <c r="L11" i="29" s="1"/>
  <c r="O10" i="29"/>
  <c r="O20" i="29"/>
  <c r="L20" i="29" s="1"/>
  <c r="O21" i="29"/>
  <c r="L21" i="29" s="1"/>
  <c r="L10" i="28"/>
  <c r="L16" i="28"/>
  <c r="L15" i="28"/>
  <c r="O20" i="28"/>
  <c r="L20" i="28" s="1"/>
  <c r="O19" i="28"/>
  <c r="L19" i="28" s="1"/>
  <c r="L13" i="28"/>
  <c r="O22" i="28"/>
  <c r="L11" i="28"/>
  <c r="L14" i="28"/>
  <c r="O35" i="27" a="1"/>
  <c r="O35" i="27" s="1"/>
  <c r="O34" i="29" l="1" a="1"/>
  <c r="O34" i="29" s="1"/>
  <c r="O33" i="29" a="1"/>
  <c r="O33" i="29" s="1"/>
  <c r="L10" i="29"/>
  <c r="O34" i="28" a="1"/>
  <c r="O34" i="28" s="1"/>
  <c r="O31" i="29" a="1"/>
  <c r="O31" i="29" s="1"/>
  <c r="O30" i="29" a="1"/>
  <c r="O30" i="29" s="1"/>
  <c r="O32" i="29" a="1"/>
  <c r="O32" i="29" s="1"/>
  <c r="O30" i="28" a="1"/>
  <c r="O30" i="28" s="1"/>
  <c r="O33" i="28" s="1" a="1"/>
  <c r="O33" i="28" s="1"/>
  <c r="O31" i="28" a="1"/>
  <c r="O31" i="28" s="1"/>
  <c r="O32" i="28" a="1"/>
  <c r="O32" i="28" s="1"/>
  <c r="L31" i="28" a="1"/>
  <c r="L31" i="28" s="1"/>
  <c r="L30" i="28" a="1"/>
  <c r="L30" i="28" s="1"/>
  <c r="P33" i="27" a="1"/>
  <c r="P33" i="27" s="1"/>
  <c r="L25" i="27"/>
  <c r="L26" i="27"/>
  <c r="L27" i="27"/>
  <c r="L28" i="27"/>
  <c r="L29" i="27"/>
  <c r="L31" i="29" l="1" a="1"/>
  <c r="L31" i="29" s="1"/>
  <c r="L30" i="29" a="1"/>
  <c r="L30" i="29" s="1"/>
  <c r="L37" i="28"/>
  <c r="A39" i="27"/>
  <c r="A40" i="27"/>
  <c r="K14" i="27" l="1"/>
  <c r="L14" i="27" s="1"/>
  <c r="K15" i="27"/>
  <c r="L15" i="27" s="1"/>
  <c r="K16" i="27"/>
  <c r="L16" i="27" s="1"/>
  <c r="J11" i="27"/>
  <c r="J12" i="27"/>
  <c r="J13" i="27"/>
  <c r="K13" i="27" s="1"/>
  <c r="J14" i="27"/>
  <c r="J15" i="27"/>
  <c r="J16" i="27"/>
  <c r="J10" i="27"/>
  <c r="O22" i="27"/>
  <c r="L22" i="27" s="1"/>
  <c r="O23" i="27"/>
  <c r="O24" i="27"/>
  <c r="L24" i="27" s="1"/>
  <c r="O25" i="27"/>
  <c r="O26" i="27"/>
  <c r="O27" i="27"/>
  <c r="O28" i="27"/>
  <c r="O29" i="27"/>
  <c r="O21" i="27" l="1"/>
  <c r="L21" i="27" s="1"/>
  <c r="O10" i="27" l="1"/>
  <c r="P32" i="27" a="1"/>
  <c r="P32" i="27" s="1"/>
  <c r="P31" i="27" a="1"/>
  <c r="P31" i="27" s="1"/>
  <c r="P34" i="27" s="1" a="1"/>
  <c r="P34" i="27" s="1"/>
  <c r="O16" i="27"/>
  <c r="O15" i="27"/>
  <c r="O14" i="27"/>
  <c r="O13" i="27"/>
  <c r="O12" i="27"/>
  <c r="O11" i="27" l="1"/>
  <c r="O30" i="27" l="1" a="1"/>
  <c r="O30" i="27" s="1"/>
  <c r="O32" i="27" a="1"/>
  <c r="O32" i="27" s="1"/>
  <c r="L32" i="27" s="1"/>
  <c r="L13" i="27" s="1"/>
  <c r="O31" i="27" a="1"/>
  <c r="O31" i="27" s="1"/>
  <c r="O34" i="27" s="1" a="1"/>
  <c r="O34" i="27" s="1"/>
  <c r="L19" i="27" l="1"/>
  <c r="L20" i="27"/>
  <c r="O33" i="27" a="1"/>
  <c r="O33" i="27" s="1"/>
  <c r="L10" i="27" l="1"/>
  <c r="L11" i="27"/>
  <c r="L12" i="27"/>
  <c r="L31" i="27" l="1" a="1"/>
  <c r="L31" i="27" s="1"/>
  <c r="L30" i="27" a="1"/>
  <c r="L30" i="27" s="1"/>
  <c r="L37" i="2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<sst xmlns="http://schemas.openxmlformats.org/spreadsheetml/2006/main" count="269" uniqueCount="114">
  <si>
    <t>Órgão</t>
  </si>
  <si>
    <t>Valor Unitário</t>
  </si>
  <si>
    <t>Data</t>
  </si>
  <si>
    <t>Empresa</t>
  </si>
  <si>
    <t>LICITAÇÕES ANTERIORES</t>
  </si>
  <si>
    <t>COTAÇÕES DE MERCADO</t>
  </si>
  <si>
    <t>Média:</t>
  </si>
  <si>
    <t>Mediana:</t>
  </si>
  <si>
    <t>ITEM:</t>
  </si>
  <si>
    <t>UNIDADE DE MEDIDA:</t>
  </si>
  <si>
    <t>Utilizar?  (Sim/Não)</t>
  </si>
  <si>
    <t>Utilizar? (Sim/Não)</t>
  </si>
  <si>
    <t>Processo</t>
  </si>
  <si>
    <t>Responsável</t>
  </si>
  <si>
    <t>índice de atualização (nome)</t>
  </si>
  <si>
    <t>Edital/Ano - Nº do Lote / Item</t>
  </si>
  <si>
    <t>Variação acumulada do índice (%)</t>
  </si>
  <si>
    <t>Observações:</t>
  </si>
  <si>
    <t>QUANTIDADE:</t>
  </si>
  <si>
    <t>Data da pesquisa</t>
  </si>
  <si>
    <t>Quantidade</t>
  </si>
  <si>
    <t>Média</t>
  </si>
  <si>
    <t>Mediana</t>
  </si>
  <si>
    <t>Outliers</t>
  </si>
  <si>
    <t>Cotações</t>
  </si>
  <si>
    <t>Média (Cotações)</t>
  </si>
  <si>
    <t>Mediana (Cotações)</t>
  </si>
  <si>
    <t>CV (Cotações)</t>
  </si>
  <si>
    <t>Tabela auxiliar de metodologias para exclusão de preços</t>
  </si>
  <si>
    <t>Metodologia a adotar:</t>
  </si>
  <si>
    <t>Metodologia de exclusão de preços adotada:</t>
  </si>
  <si>
    <t>A Norma N-440 estabelece critérios objetivos para pesquisa e análise crítica de preços de referência para aquisição de bens e contratação de serviços em geral.</t>
  </si>
  <si>
    <t>A N-440 apresenta os parâmetros para a aplicação de metodologia(s) de exclusão de preços inexequíveis, inconsistentes ou excessivamente elevados.</t>
  </si>
  <si>
    <t>Células Referenciadas</t>
  </si>
  <si>
    <t>Descrição</t>
  </si>
  <si>
    <t>Etapa</t>
  </si>
  <si>
    <t>C2 a C5</t>
  </si>
  <si>
    <t>C7</t>
  </si>
  <si>
    <t>J7</t>
  </si>
  <si>
    <t>Área de Origem</t>
  </si>
  <si>
    <t>Insira a unidade de medida do item (unidade, comprimento, volume, etc).</t>
  </si>
  <si>
    <t>Insira a descrição do item submetido à pesquisa de preços.</t>
  </si>
  <si>
    <t>Insira as informações de processo, responsável e data referentes à pesquisa de preços.</t>
  </si>
  <si>
    <t>Insira a quantidade pesquisada para contratação.</t>
  </si>
  <si>
    <t>Insira as informações obtidas em pesquisa direta de mercado (cotações), se houver.</t>
  </si>
  <si>
    <t>PREÇO UNITÁRIO ESTIMADO ADOTADO:</t>
  </si>
  <si>
    <t>Preço Unitário</t>
  </si>
  <si>
    <t>Preço unitário atualizado</t>
  </si>
  <si>
    <t>Informe o índice de atualização de preços, se for o caso, e a variação acumulada.</t>
  </si>
  <si>
    <t>Por critério do(a) analista</t>
  </si>
  <si>
    <t>O uso desta planilha é responsabilidade exclusiva do(a) analista que efetuar a pesquisa de preços, que deve conferir os dados inseridos e cálculos realizados para a obtenção do preço estimado.</t>
  </si>
  <si>
    <t>Insira as informações pertinentes às licitações e contratações realizadas pela Administração Pública, se houver.</t>
  </si>
  <si>
    <t>Etapas de preenchimento da planilha e orientações:</t>
  </si>
  <si>
    <t>Existem células bloqueadas na planilha, caso apresentem divergências contate a AG/GCT.</t>
  </si>
  <si>
    <t>Esta planilha possui caráter unicamente sugestivo e foi elaborada visando melhorar a transparência dos processos de pesquisa de preços efetivados no âmbito da Codevasf, em suporte à aplicação da Norma N-440.</t>
  </si>
  <si>
    <t>Replique as etapas acima em planilhas/abas individuais para cada item pesquisado. Para isso, crie cópia(s) das planilhas/abas pré-existentes.</t>
  </si>
  <si>
    <t>I0</t>
  </si>
  <si>
    <t>If</t>
  </si>
  <si>
    <t>Licitações Anteriores</t>
  </si>
  <si>
    <t>COSOLIDAÇÃO DOS PREÇOS</t>
  </si>
  <si>
    <t>Coluna1</t>
  </si>
  <si>
    <t>L7</t>
  </si>
  <si>
    <t>G10 a I16</t>
  </si>
  <si>
    <t>B10 a F16</t>
  </si>
  <si>
    <t>B19 a K29</t>
  </si>
  <si>
    <t>O(a) analista deve avaliar se aplicará a metodologia e o preço estimado sugeridos automaticamente (Outliers) ou se modificará a metodologia manualmente na lista suspensa existente na célula O35.</t>
  </si>
  <si>
    <t>Caso o(a) analista selecione a opção de metodologia de exclusão de preços "Por critério do(a) analista", deverá selecionar no botão lateral ou preencher manualmente com "Sim" ou "Não", nas células P10 a P29, quais preços serão utilizados no cálculo do preço estimado.</t>
  </si>
  <si>
    <t>Automaticamente, a célula L32 informa qual foi a metodologia de exclusão de preços adotada pelo(a) analista.</t>
  </si>
  <si>
    <t>Automaticamente, a célula L37 informa o preço estimado calculado com base nas informações e seleções efetivadas pelo(a) analista.</t>
  </si>
  <si>
    <t>L32</t>
  </si>
  <si>
    <t>L37</t>
  </si>
  <si>
    <t>P10 a P29</t>
  </si>
  <si>
    <t>O35</t>
  </si>
  <si>
    <t>Contém a Tabela Auxiliar pertinente às metodologias de exclusão de preços inexequíveis, inconsistentes ou excessivamente elevados. Apenas as células P10 a P29 são passíveis de preenchimento e se aplicam caso seja selecionada a metodologia de exclusão de preços "Por critério do(a) analista".</t>
  </si>
  <si>
    <t>L35</t>
  </si>
  <si>
    <t>Cabe ao analista selecionar no botão escolhendo a média ou mediana conforme melhor cenário para sua composição de preços de referência.</t>
  </si>
  <si>
    <t>N7 a P35</t>
  </si>
  <si>
    <t>Caso haja a necessidade de inserção de mais linhas nos campos de informações de licitações/contratações realizadas pela Administração Pública e pesquisa direta de mercado (cotações), deve-se observar que as células: J10:J16 (Variação acumulada do índice (%)); K10:K16 (Preço unitário atualizado); L10:L16, L19:L29 (Utilizar?  (Sim/Não)); O10:O16, O19:O29 (Outliers), estão automatizas com fórmulas e portanto o (a) analista deve copiar as mesmas fórmulas para as novas linhas inseridas.</t>
  </si>
  <si>
    <t>Márcia Valéria Silva do Couto</t>
  </si>
  <si>
    <t>UDT/GRR</t>
  </si>
  <si>
    <t>Unidade</t>
  </si>
  <si>
    <t>Pescaça Náutica</t>
  </si>
  <si>
    <t>Amazônia Náutica</t>
  </si>
  <si>
    <t>Náutica Aliança</t>
  </si>
  <si>
    <t>Magazine Luiza</t>
  </si>
  <si>
    <t>Produtos Náuticos Brasil</t>
  </si>
  <si>
    <t>Marinha Náutica</t>
  </si>
  <si>
    <t>Náutica Amapari</t>
  </si>
  <si>
    <t>Sim</t>
  </si>
  <si>
    <t>RTR Engenharia Naval</t>
  </si>
  <si>
    <t>Comando do Exército</t>
  </si>
  <si>
    <t>172 - 2025/Coletes Salva-vidas classe II</t>
  </si>
  <si>
    <t>Prefeitura Rio Branco/ AC</t>
  </si>
  <si>
    <t>49-2025/ Colete Salva-vidas Classe II</t>
  </si>
  <si>
    <t>FUNAI</t>
  </si>
  <si>
    <t>41-2025/ Colete Salva-vidas Classe II</t>
  </si>
  <si>
    <t>Estado do Pará</t>
  </si>
  <si>
    <t>75-2025/ Colete Salva-vidas Classe II</t>
  </si>
  <si>
    <t>44-2025/ Colete salva-vidas Classe II</t>
  </si>
  <si>
    <t>IPA-OG-DI - Artigos de borracha e de material plástico</t>
  </si>
  <si>
    <t>Barco 6m Boca 1,6m Soldado Chapa 3mm</t>
  </si>
  <si>
    <t>59513.000587/2025-86</t>
  </si>
  <si>
    <t>Belt Engenharia</t>
  </si>
  <si>
    <t>A ausência do objeto cotado no compras.gov, com a chapa 3 mm, boca máxima 1,6m e soldado, inviabilizou o uso de preços de contratações similares, uma vez que os barcos registrados possuiam preços pela metade dos cotados no mercado.</t>
  </si>
  <si>
    <t>Os preços de 4 coletes foram acrescentados no preço orçado dos barcos.</t>
  </si>
  <si>
    <t xml:space="preserve">Motor de popa 40HP 4T </t>
  </si>
  <si>
    <t xml:space="preserve"> Loja Náutica</t>
  </si>
  <si>
    <t>Velamar Náutica</t>
  </si>
  <si>
    <t>Top Náutika</t>
  </si>
  <si>
    <t>Martinelli Pesca &amp; Náutica</t>
  </si>
  <si>
    <t>1. A ausência do objeto orçado pela no compras.gov, com o tipo de motor 4 tempos, inviabilizou o uso de preços de contratações similares, uma vez que os motores de popa registrados possuiam preços pela metade dos cotados no mercado. 2. O preço do motor orçado pela empresa Náutica Amapari foi somado ao preço da caixa de direção separados no orçamento pela empresa. 3. Os preços dos motores orçados, exceto da Náutica Amapari foram acrescentados do preço do volante.</t>
  </si>
  <si>
    <t>Colete Salva-vidas Classe II</t>
  </si>
  <si>
    <t>Volante embarcação</t>
  </si>
  <si>
    <t>1. O preço do volante foi adicionado ao preço do motor, exceto ao motor orçado pela empresa Náutica Amapari que já continha o preço no orçamento, incluído no preço da caixa de direção. 2. O objeto não foi encontrado no compras.gov.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</si>
</sst>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43" formatCode="_-* #,##0.00_-;\-* #,##0.00_-;_-* &quot;-&quot;??_-;_-@_-"/>
    <numFmt numFmtId="164" formatCode="_(* #,##0.00_);_(* \(#,##0.00\);_(* \-??_);_(@_)"/>
  </numFmts>
  <fonts count="8" x14ac:knownFonts="1">
    <font>
      <sz val="11"/>
      <color theme="1"/>
      <name val="Calibri"/>
      <family val="2"/>
      <scheme val="minor"/>
    </font>
    <font>
      <b/>
      <sz val="11"/>
      <color theme="1"/>
      <name val="Calibri"/>
      <family val="2"/>
      <scheme val="minor"/>
    </font>
    <font>
      <sz val="11"/>
      <color theme="1"/>
      <name val="Calibri"/>
      <family val="2"/>
      <scheme val="minor"/>
    </font>
    <font>
      <sz val="10"/>
      <name val="Arial"/>
      <family val="2"/>
    </font>
    <font>
      <sz val="11"/>
      <color rgb="FFFF0000"/>
      <name val="Calibri"/>
      <family val="2"/>
      <scheme val="minor"/>
    </font>
    <font>
      <sz val="11"/>
      <color theme="1"/>
      <name val="Calibri"/>
      <family val="2"/>
      <scheme val="minor"/>
    </font>
    <font>
      <b/>
      <sz val="16"/>
      <color theme="1"/>
      <name val="Calibri"/>
      <family val="2"/>
      <scheme val="minor"/>
    </font>
    <font>
      <b/>
      <sz val="11"/>
      <name val="Calibri"/>
      <family val="2"/>
      <scheme val="minor"/>
    </font>
  </fonts>
  <fills count="11">
    <fill>
      <patternFill patternType="none"/>
    </fill>
    <fill>
      <patternFill patternType="gray125"/>
    </fill>
    <fill>
      <patternFill patternType="solid">
        <fgColor theme="4" tint="0.79998168889431442"/>
        <bgColor indexed="65"/>
      </patternFill>
    </fill>
    <fill>
      <patternFill patternType="solid">
        <fgColor theme="4" tint="0.39997558519241921"/>
        <bgColor indexed="65"/>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9" tint="0.799981688894314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s>
  <cellStyleXfs count="11">
    <xf numFmtId="0" fontId="0" fillId="0" borderId="0"/>
    <xf numFmtId="44" fontId="2" fillId="0" borderId="0" applyFont="0" applyFill="0" applyBorder="0" applyAlignment="0" applyProtection="0"/>
    <xf numFmtId="9" fontId="2" fillId="0" borderId="0" applyFont="0" applyFill="0" applyBorder="0" applyAlignment="0" applyProtection="0"/>
    <xf numFmtId="0" fontId="3" fillId="0" borderId="0"/>
    <xf numFmtId="164" fontId="3" fillId="0" borderId="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0" borderId="0"/>
    <xf numFmtId="44" fontId="5" fillId="0" borderId="0" applyFont="0" applyFill="0" applyBorder="0" applyAlignment="0" applyProtection="0"/>
    <xf numFmtId="9" fontId="5" fillId="0" borderId="0" applyFont="0" applyFill="0" applyBorder="0" applyAlignment="0" applyProtection="0"/>
    <xf numFmtId="43" fontId="2" fillId="0" borderId="0" applyFont="0" applyFill="0" applyBorder="0" applyAlignment="0" applyProtection="0"/>
  </cellStyleXfs>
  <cellXfs count="156">
    <xf numFmtId="0" fontId="0" fillId="0" borderId="0" xfId="0"/>
    <xf numFmtId="0" fontId="4" fillId="0" borderId="0" xfId="0" applyFont="1"/>
    <xf numFmtId="0" fontId="0" fillId="0" borderId="4" xfId="0" applyBorder="1" applyAlignment="1" applyProtection="1">
      <alignment horizontal="center" vertical="center"/>
      <protection locked="0"/>
    </xf>
    <xf numFmtId="0" fontId="0" fillId="0" borderId="4" xfId="0" applyBorder="1" applyAlignment="1" applyProtection="1">
      <alignment horizontal="center" vertical="center"/>
    </xf>
    <xf numFmtId="44" fontId="0" fillId="6" borderId="4" xfId="1" applyFont="1" applyFill="1" applyBorder="1" applyAlignment="1" applyProtection="1">
      <alignment horizontal="center" vertical="center"/>
    </xf>
    <xf numFmtId="44" fontId="0" fillId="6" borderId="14" xfId="1" applyFont="1" applyFill="1" applyBorder="1" applyAlignment="1" applyProtection="1">
      <alignment horizontal="center" vertical="center"/>
    </xf>
    <xf numFmtId="0" fontId="0" fillId="0" borderId="0" xfId="0" applyAlignment="1" applyProtection="1">
      <alignment horizontal="center" vertical="center"/>
      <protection locked="0"/>
    </xf>
    <xf numFmtId="44" fontId="0" fillId="0" borderId="0" xfId="1" applyFont="1" applyProtection="1">
      <protection locked="0"/>
    </xf>
    <xf numFmtId="0" fontId="0" fillId="0" borderId="0" xfId="0" applyProtection="1">
      <protection locked="0"/>
    </xf>
    <xf numFmtId="44" fontId="0" fillId="0" borderId="0" xfId="1" applyFont="1" applyAlignment="1" applyProtection="1">
      <alignment horizontal="center" vertical="center"/>
      <protection locked="0"/>
    </xf>
    <xf numFmtId="0" fontId="1" fillId="0" borderId="13" xfId="0" applyFont="1" applyBorder="1" applyAlignment="1" applyProtection="1">
      <alignment horizontal="left" vertical="center"/>
      <protection locked="0"/>
    </xf>
    <xf numFmtId="0" fontId="0" fillId="0" borderId="11"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1" fillId="0" borderId="3" xfId="0" applyFont="1" applyBorder="1" applyAlignment="1" applyProtection="1">
      <alignment horizontal="left" vertical="center"/>
      <protection locked="0"/>
    </xf>
    <xf numFmtId="44" fontId="1" fillId="0" borderId="0" xfId="1" applyFont="1" applyBorder="1" applyAlignment="1" applyProtection="1">
      <alignment horizontal="center" vertical="center"/>
      <protection locked="0"/>
    </xf>
    <xf numFmtId="0" fontId="1" fillId="0" borderId="5" xfId="0" applyFont="1" applyBorder="1" applyAlignment="1" applyProtection="1">
      <alignment horizontal="left" vertical="center"/>
      <protection locked="0"/>
    </xf>
    <xf numFmtId="14" fontId="0" fillId="0" borderId="14" xfId="0" applyNumberFormat="1" applyBorder="1" applyAlignment="1" applyProtection="1">
      <alignment horizontal="center" vertical="center"/>
      <protection locked="0"/>
    </xf>
    <xf numFmtId="14" fontId="0" fillId="0" borderId="0" xfId="0" applyNumberFormat="1" applyBorder="1" applyAlignment="1" applyProtection="1">
      <alignment horizontal="center" vertical="center"/>
      <protection locked="0"/>
    </xf>
    <xf numFmtId="0" fontId="1" fillId="0" borderId="0" xfId="0" applyFont="1" applyBorder="1" applyAlignment="1" applyProtection="1">
      <alignment horizontal="center" vertical="top"/>
      <protection locked="0"/>
    </xf>
    <xf numFmtId="44" fontId="0" fillId="0" borderId="0" xfId="1" applyFont="1" applyBorder="1" applyAlignment="1" applyProtection="1">
      <alignment horizontal="center" vertical="top"/>
      <protection locked="0"/>
    </xf>
    <xf numFmtId="0" fontId="0" fillId="0" borderId="0" xfId="0" applyBorder="1" applyAlignment="1" applyProtection="1">
      <alignment horizontal="center" vertical="top"/>
      <protection locked="0"/>
    </xf>
    <xf numFmtId="0" fontId="0" fillId="0" borderId="0" xfId="0" applyFill="1" applyBorder="1" applyAlignment="1" applyProtection="1">
      <alignment horizontal="center"/>
      <protection locked="0"/>
    </xf>
    <xf numFmtId="44" fontId="0" fillId="0" borderId="0" xfId="1" applyFont="1" applyBorder="1" applyAlignment="1" applyProtection="1">
      <alignment horizontal="center" vertical="center"/>
      <protection locked="0"/>
    </xf>
    <xf numFmtId="44" fontId="1" fillId="0" borderId="0" xfId="0" applyNumberFormat="1" applyFont="1" applyBorder="1" applyAlignment="1" applyProtection="1">
      <alignment vertical="top"/>
      <protection locked="0"/>
    </xf>
    <xf numFmtId="0" fontId="2" fillId="3" borderId="8" xfId="6" applyBorder="1" applyAlignment="1" applyProtection="1">
      <alignment horizontal="center" vertical="center"/>
      <protection locked="0"/>
    </xf>
    <xf numFmtId="0" fontId="2" fillId="3" borderId="9" xfId="6"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1" fillId="7" borderId="27" xfId="0" applyFont="1" applyFill="1" applyBorder="1" applyAlignment="1" applyProtection="1">
      <alignment horizontal="center"/>
      <protection locked="0"/>
    </xf>
    <xf numFmtId="0" fontId="1" fillId="10" borderId="27" xfId="0" applyFont="1" applyFill="1" applyBorder="1" applyAlignment="1" applyProtection="1">
      <alignment horizontal="center"/>
      <protection locked="0"/>
    </xf>
    <xf numFmtId="17" fontId="0" fillId="0" borderId="1" xfId="0" applyNumberFormat="1" applyBorder="1" applyAlignment="1" applyProtection="1">
      <alignment horizontal="center" vertical="center"/>
      <protection locked="0"/>
    </xf>
    <xf numFmtId="44" fontId="0" fillId="0" borderId="1" xfId="1" applyFont="1" applyBorder="1" applyAlignment="1" applyProtection="1">
      <alignment horizontal="center" vertical="center"/>
      <protection locked="0"/>
    </xf>
    <xf numFmtId="14" fontId="0" fillId="0" borderId="18" xfId="0" applyNumberFormat="1" applyBorder="1" applyAlignment="1" applyProtection="1">
      <alignment horizontal="center" vertical="center"/>
      <protection locked="0"/>
    </xf>
    <xf numFmtId="0" fontId="0" fillId="0" borderId="18" xfId="0" applyBorder="1" applyAlignment="1" applyProtection="1">
      <alignment horizontal="center" vertical="center" wrapText="1"/>
      <protection locked="0"/>
    </xf>
    <xf numFmtId="44" fontId="0" fillId="10" borderId="31" xfId="1" applyFont="1" applyFill="1" applyBorder="1" applyAlignment="1" applyProtection="1">
      <alignment horizontal="center" vertical="center"/>
      <protection locked="0"/>
    </xf>
    <xf numFmtId="0" fontId="0" fillId="0" borderId="18" xfId="0" applyBorder="1" applyAlignment="1" applyProtection="1">
      <alignment horizontal="center" vertical="center"/>
      <protection locked="0"/>
    </xf>
    <xf numFmtId="44" fontId="0" fillId="10" borderId="30" xfId="1" applyFont="1" applyFill="1" applyBorder="1" applyAlignment="1" applyProtection="1">
      <alignment horizontal="center" vertical="center"/>
      <protection locked="0"/>
    </xf>
    <xf numFmtId="20" fontId="0" fillId="0" borderId="1" xfId="0" applyNumberFormat="1" applyBorder="1" applyAlignment="1" applyProtection="1">
      <alignment horizontal="center" vertical="center"/>
      <protection locked="0"/>
    </xf>
    <xf numFmtId="44" fontId="0" fillId="10" borderId="32" xfId="1" applyFont="1" applyFill="1" applyBorder="1" applyAlignment="1" applyProtection="1">
      <alignment horizontal="center" vertical="center"/>
      <protection locked="0"/>
    </xf>
    <xf numFmtId="44" fontId="0" fillId="0" borderId="3" xfId="1" applyFont="1" applyBorder="1" applyAlignment="1" applyProtection="1">
      <alignment horizontal="center" vertical="center"/>
      <protection locked="0"/>
    </xf>
    <xf numFmtId="0" fontId="0" fillId="0" borderId="21" xfId="0" applyBorder="1" applyProtection="1">
      <protection locked="0"/>
    </xf>
    <xf numFmtId="0" fontId="1" fillId="9" borderId="26" xfId="0" applyFont="1" applyFill="1" applyBorder="1" applyAlignment="1" applyProtection="1">
      <alignment horizontal="center"/>
      <protection locked="0"/>
    </xf>
    <xf numFmtId="0" fontId="0" fillId="6" borderId="15" xfId="0" applyFill="1" applyBorder="1" applyAlignment="1" applyProtection="1">
      <alignment horizontal="center" vertical="center"/>
      <protection locked="0"/>
    </xf>
    <xf numFmtId="0" fontId="1" fillId="9" borderId="15" xfId="0" applyFont="1" applyFill="1" applyBorder="1" applyAlignment="1" applyProtection="1">
      <alignment horizontal="center"/>
      <protection locked="0"/>
    </xf>
    <xf numFmtId="0" fontId="0" fillId="6" borderId="24" xfId="0" applyFill="1" applyBorder="1" applyAlignment="1" applyProtection="1">
      <alignment horizontal="center" vertical="center"/>
      <protection locked="0"/>
    </xf>
    <xf numFmtId="0" fontId="1" fillId="9" borderId="24" xfId="0" applyFont="1" applyFill="1" applyBorder="1" applyAlignment="1" applyProtection="1">
      <alignment horizontal="center"/>
      <protection locked="0"/>
    </xf>
    <xf numFmtId="0" fontId="1" fillId="6" borderId="26" xfId="0" applyFont="1" applyFill="1" applyBorder="1" applyAlignment="1" applyProtection="1">
      <alignment horizontal="center"/>
      <protection locked="0"/>
    </xf>
    <xf numFmtId="0" fontId="1" fillId="6" borderId="15" xfId="0" applyFont="1" applyFill="1" applyBorder="1" applyAlignment="1" applyProtection="1">
      <alignment horizontal="center"/>
      <protection locked="0"/>
    </xf>
    <xf numFmtId="0" fontId="0" fillId="0" borderId="0" xfId="0" applyBorder="1" applyProtection="1">
      <protection locked="0"/>
    </xf>
    <xf numFmtId="0" fontId="0" fillId="7" borderId="30" xfId="0" applyFill="1" applyBorder="1" applyAlignment="1" applyProtection="1">
      <alignment horizontal="center"/>
    </xf>
    <xf numFmtId="44" fontId="0" fillId="9" borderId="27" xfId="1" applyFont="1" applyFill="1" applyBorder="1" applyAlignment="1" applyProtection="1">
      <alignment horizontal="center"/>
    </xf>
    <xf numFmtId="44" fontId="0" fillId="9" borderId="11" xfId="1" applyFont="1" applyFill="1" applyBorder="1" applyAlignment="1" applyProtection="1">
      <alignment horizontal="center"/>
    </xf>
    <xf numFmtId="44" fontId="0" fillId="9" borderId="28" xfId="1" applyFont="1" applyFill="1" applyBorder="1" applyAlignment="1" applyProtection="1">
      <alignment horizontal="center"/>
    </xf>
    <xf numFmtId="44" fontId="0" fillId="9" borderId="4" xfId="1" applyFont="1" applyFill="1" applyBorder="1" applyAlignment="1" applyProtection="1">
      <alignment horizontal="center"/>
    </xf>
    <xf numFmtId="10" fontId="0" fillId="9" borderId="29" xfId="2" applyNumberFormat="1" applyFont="1" applyFill="1" applyBorder="1" applyAlignment="1" applyProtection="1">
      <alignment horizontal="center"/>
    </xf>
    <xf numFmtId="10" fontId="0" fillId="9" borderId="14" xfId="2" applyNumberFormat="1" applyFont="1" applyFill="1" applyBorder="1" applyAlignment="1" applyProtection="1">
      <alignment horizontal="center"/>
    </xf>
    <xf numFmtId="44" fontId="0" fillId="6" borderId="27" xfId="1" applyFont="1" applyFill="1" applyBorder="1" applyAlignment="1" applyProtection="1">
      <alignment horizontal="center"/>
    </xf>
    <xf numFmtId="44" fontId="0" fillId="6" borderId="28" xfId="1" applyFont="1" applyFill="1" applyBorder="1" applyAlignment="1" applyProtection="1">
      <alignment horizontal="center"/>
    </xf>
    <xf numFmtId="0" fontId="1" fillId="0" borderId="1" xfId="0" applyFont="1" applyFill="1" applyBorder="1" applyAlignment="1" applyProtection="1">
      <alignment horizontal="center"/>
      <protection locked="0"/>
    </xf>
    <xf numFmtId="0" fontId="1" fillId="5" borderId="1" xfId="1" applyNumberFormat="1" applyFont="1" applyFill="1" applyBorder="1" applyAlignment="1" applyProtection="1">
      <protection locked="0"/>
    </xf>
    <xf numFmtId="44" fontId="0" fillId="0" borderId="36" xfId="1" applyFont="1" applyBorder="1" applyAlignment="1" applyProtection="1">
      <alignment horizontal="center" vertical="center"/>
      <protection locked="0"/>
    </xf>
    <xf numFmtId="0" fontId="0" fillId="0" borderId="0" xfId="0" applyAlignment="1">
      <alignment horizontal="left"/>
    </xf>
    <xf numFmtId="0" fontId="0" fillId="0" borderId="0" xfId="0" applyAlignment="1">
      <alignment wrapText="1"/>
    </xf>
    <xf numFmtId="0" fontId="1" fillId="0" borderId="0" xfId="0" applyFont="1"/>
    <xf numFmtId="0" fontId="0" fillId="0" borderId="3"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44" fontId="1" fillId="0" borderId="12" xfId="1" applyFont="1" applyBorder="1" applyAlignment="1" applyProtection="1">
      <alignment horizontal="center" vertical="center"/>
      <protection locked="0"/>
    </xf>
    <xf numFmtId="0" fontId="1" fillId="0" borderId="17" xfId="0" applyFont="1" applyBorder="1" applyAlignment="1" applyProtection="1">
      <alignment horizontal="center" vertical="center"/>
      <protection locked="0"/>
    </xf>
    <xf numFmtId="44" fontId="1" fillId="0" borderId="17" xfId="1"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44" fontId="1" fillId="0" borderId="13" xfId="1" applyFont="1" applyBorder="1" applyAlignment="1" applyProtection="1">
      <alignment horizontal="center" vertical="center"/>
      <protection locked="0"/>
    </xf>
    <xf numFmtId="0" fontId="2" fillId="3" borderId="22" xfId="6" applyBorder="1" applyAlignment="1" applyProtection="1">
      <alignment horizontal="center" vertical="center"/>
      <protection locked="0"/>
    </xf>
    <xf numFmtId="9" fontId="0" fillId="0" borderId="18" xfId="2" applyFont="1" applyBorder="1" applyAlignment="1" applyProtection="1">
      <alignment horizontal="center" vertical="center" wrapText="1"/>
      <protection locked="0"/>
    </xf>
    <xf numFmtId="44" fontId="0" fillId="0" borderId="18" xfId="1" applyNumberFormat="1" applyFont="1" applyBorder="1" applyAlignment="1" applyProtection="1">
      <alignment horizontal="center" vertical="center"/>
      <protection locked="0"/>
    </xf>
    <xf numFmtId="0" fontId="2" fillId="0" borderId="10" xfId="6" applyFill="1" applyBorder="1" applyAlignment="1" applyProtection="1">
      <alignment vertical="center"/>
      <protection locked="0"/>
    </xf>
    <xf numFmtId="0" fontId="0" fillId="7" borderId="19" xfId="0" applyFill="1" applyBorder="1" applyAlignment="1" applyProtection="1">
      <alignment horizontal="center"/>
    </xf>
    <xf numFmtId="0" fontId="1" fillId="7" borderId="37" xfId="0" applyFont="1" applyFill="1" applyBorder="1" applyAlignment="1" applyProtection="1">
      <alignment horizontal="center"/>
      <protection locked="0"/>
    </xf>
    <xf numFmtId="0" fontId="0" fillId="7" borderId="21" xfId="0" applyFill="1" applyBorder="1" applyAlignment="1" applyProtection="1">
      <alignment horizontal="center"/>
    </xf>
    <xf numFmtId="0" fontId="6" fillId="5" borderId="24" xfId="0" applyFont="1" applyFill="1" applyBorder="1" applyAlignment="1" applyProtection="1">
      <alignment horizontal="center"/>
      <protection locked="0"/>
    </xf>
    <xf numFmtId="0" fontId="1" fillId="0" borderId="0" xfId="0" applyFont="1" applyFill="1" applyBorder="1" applyAlignment="1" applyProtection="1">
      <protection locked="0"/>
    </xf>
    <xf numFmtId="0" fontId="1" fillId="10" borderId="26" xfId="0" applyFont="1" applyFill="1" applyBorder="1" applyAlignment="1" applyProtection="1">
      <alignment horizontal="center"/>
      <protection locked="0"/>
    </xf>
    <xf numFmtId="0" fontId="1" fillId="0" borderId="21" xfId="0" applyFont="1" applyFill="1" applyBorder="1" applyAlignment="1" applyProtection="1">
      <protection locked="0"/>
    </xf>
    <xf numFmtId="0" fontId="0" fillId="0" borderId="21" xfId="0" applyBorder="1" applyAlignment="1" applyProtection="1">
      <alignment horizontal="center" vertical="center"/>
      <protection locked="0"/>
    </xf>
    <xf numFmtId="44" fontId="1" fillId="0" borderId="0" xfId="1" applyFont="1" applyFill="1" applyBorder="1" applyAlignment="1" applyProtection="1"/>
    <xf numFmtId="0" fontId="0" fillId="0" borderId="0" xfId="0" applyFill="1" applyBorder="1" applyProtection="1">
      <protection locked="0"/>
    </xf>
    <xf numFmtId="0" fontId="0" fillId="0" borderId="0" xfId="0" applyFill="1" applyBorder="1" applyAlignment="1" applyProtection="1">
      <alignment horizontal="center" vertical="center"/>
      <protection locked="0"/>
    </xf>
    <xf numFmtId="44" fontId="1" fillId="0" borderId="0" xfId="1" applyFont="1" applyFill="1" applyBorder="1" applyAlignment="1" applyProtection="1">
      <protection locked="0"/>
    </xf>
    <xf numFmtId="2" fontId="1" fillId="5" borderId="4" xfId="1" applyNumberFormat="1" applyFont="1" applyFill="1" applyBorder="1" applyAlignment="1" applyProtection="1">
      <protection locked="0"/>
    </xf>
    <xf numFmtId="0" fontId="0" fillId="7" borderId="31" xfId="0" applyFill="1" applyBorder="1" applyAlignment="1" applyProtection="1">
      <alignment horizontal="center"/>
    </xf>
    <xf numFmtId="0" fontId="0" fillId="4" borderId="37" xfId="0" applyFill="1" applyBorder="1" applyAlignment="1" applyProtection="1">
      <alignment vertical="top"/>
      <protection locked="0"/>
    </xf>
    <xf numFmtId="0" fontId="0" fillId="4" borderId="0" xfId="0" applyFill="1" applyBorder="1" applyAlignment="1" applyProtection="1">
      <alignment vertical="top"/>
      <protection locked="0"/>
    </xf>
    <xf numFmtId="0" fontId="0" fillId="4" borderId="7" xfId="0" applyFill="1" applyBorder="1" applyAlignment="1" applyProtection="1">
      <alignment vertical="top"/>
      <protection locked="0"/>
    </xf>
    <xf numFmtId="0" fontId="0" fillId="4" borderId="19" xfId="0" applyFill="1" applyBorder="1" applyAlignment="1" applyProtection="1">
      <alignment vertical="top"/>
      <protection locked="0"/>
    </xf>
    <xf numFmtId="0" fontId="0" fillId="4" borderId="16" xfId="0" applyFill="1" applyBorder="1" applyAlignment="1" applyProtection="1">
      <alignment vertical="top"/>
      <protection locked="0"/>
    </xf>
    <xf numFmtId="0" fontId="0" fillId="4" borderId="20" xfId="0" applyFill="1" applyBorder="1" applyAlignment="1" applyProtection="1">
      <alignment vertical="top"/>
      <protection locked="0"/>
    </xf>
    <xf numFmtId="0" fontId="0" fillId="0" borderId="34" xfId="0" applyBorder="1" applyAlignment="1" applyProtection="1">
      <alignment horizontal="center" vertical="center"/>
      <protection locked="0"/>
    </xf>
    <xf numFmtId="44" fontId="7" fillId="5" borderId="20" xfId="0" applyNumberFormat="1" applyFont="1" applyFill="1" applyBorder="1" applyAlignment="1" applyProtection="1">
      <alignment vertical="center"/>
    </xf>
    <xf numFmtId="0" fontId="0" fillId="0" borderId="0" xfId="0" applyFill="1" applyAlignment="1">
      <alignment horizontal="left"/>
    </xf>
    <xf numFmtId="0" fontId="0" fillId="0" borderId="0" xfId="0" applyFill="1"/>
    <xf numFmtId="0" fontId="0" fillId="0" borderId="0" xfId="0" applyFill="1" applyAlignment="1">
      <alignment wrapText="1"/>
    </xf>
    <xf numFmtId="9" fontId="0" fillId="0" borderId="0" xfId="0" applyNumberFormat="1" applyAlignment="1" applyProtection="1">
      <alignment horizontal="center" vertical="center"/>
      <protection locked="0"/>
    </xf>
    <xf numFmtId="0" fontId="1" fillId="0" borderId="2" xfId="0" applyFont="1" applyBorder="1" applyAlignment="1" applyProtection="1">
      <alignment horizontal="center" vertical="center" wrapText="1"/>
      <protection locked="0"/>
    </xf>
    <xf numFmtId="0" fontId="1" fillId="0" borderId="17" xfId="0" applyFont="1" applyBorder="1" applyAlignment="1" applyProtection="1">
      <alignment horizontal="center" vertical="center" wrapText="1"/>
      <protection locked="0"/>
    </xf>
    <xf numFmtId="44" fontId="1" fillId="0" borderId="17" xfId="1" applyFont="1" applyBorder="1" applyAlignment="1" applyProtection="1">
      <alignment horizontal="center" vertical="center" wrapText="1"/>
      <protection locked="0"/>
    </xf>
    <xf numFmtId="44" fontId="0" fillId="0" borderId="3" xfId="1" applyNumberFormat="1" applyFont="1" applyBorder="1" applyAlignment="1" applyProtection="1">
      <alignment horizontal="right" vertical="center"/>
      <protection locked="0"/>
    </xf>
    <xf numFmtId="44" fontId="0" fillId="0" borderId="3" xfId="1" applyNumberFormat="1" applyFont="1" applyBorder="1" applyAlignment="1" applyProtection="1">
      <alignment horizontal="center" vertical="center"/>
      <protection locked="0"/>
    </xf>
    <xf numFmtId="10" fontId="0" fillId="9" borderId="29" xfId="2" applyNumberFormat="1" applyFont="1" applyFill="1" applyBorder="1" applyAlignment="1" applyProtection="1">
      <alignment horizontal="center" vertical="center"/>
    </xf>
    <xf numFmtId="14" fontId="0" fillId="0" borderId="14" xfId="10" applyNumberFormat="1"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15" xfId="0" applyFont="1" applyBorder="1" applyAlignment="1" applyProtection="1">
      <alignment horizontal="center" vertical="center"/>
      <protection locked="0"/>
    </xf>
    <xf numFmtId="0" fontId="0" fillId="0" borderId="38" xfId="0" applyFont="1" applyBorder="1" applyAlignment="1" applyProtection="1">
      <alignment horizontal="center" vertical="center"/>
      <protection locked="0"/>
    </xf>
    <xf numFmtId="0" fontId="0" fillId="0" borderId="39" xfId="0" applyFont="1" applyBorder="1" applyAlignment="1" applyProtection="1">
      <alignment horizontal="center" vertical="center"/>
      <protection locked="0"/>
    </xf>
    <xf numFmtId="0" fontId="1" fillId="0" borderId="33" xfId="0" applyFont="1" applyFill="1" applyBorder="1" applyAlignment="1" applyProtection="1">
      <alignment horizontal="center"/>
      <protection locked="0"/>
    </xf>
    <xf numFmtId="0" fontId="1" fillId="0" borderId="34" xfId="0" applyFont="1" applyFill="1" applyBorder="1" applyAlignment="1" applyProtection="1">
      <alignment horizontal="center"/>
      <protection locked="0"/>
    </xf>
    <xf numFmtId="0" fontId="1" fillId="2" borderId="8" xfId="5" applyFont="1" applyBorder="1" applyAlignment="1" applyProtection="1">
      <alignment horizontal="center" vertical="center"/>
      <protection locked="0"/>
    </xf>
    <xf numFmtId="0" fontId="1" fillId="2" borderId="9" xfId="5" applyFont="1" applyBorder="1" applyAlignment="1" applyProtection="1">
      <alignment horizontal="center" vertical="center"/>
      <protection locked="0"/>
    </xf>
    <xf numFmtId="0" fontId="1" fillId="2" borderId="10" xfId="5"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1" fillId="0" borderId="40" xfId="0" applyFont="1" applyBorder="1" applyAlignment="1" applyProtection="1">
      <alignment horizontal="center" vertical="center"/>
      <protection locked="0"/>
    </xf>
    <xf numFmtId="0" fontId="1" fillId="8" borderId="8" xfId="0" applyFont="1" applyFill="1" applyBorder="1" applyAlignment="1" applyProtection="1">
      <alignment horizontal="center"/>
      <protection locked="0"/>
    </xf>
    <xf numFmtId="0" fontId="1" fillId="8" borderId="10" xfId="0" applyFont="1" applyFill="1" applyBorder="1" applyAlignment="1" applyProtection="1">
      <alignment horizontal="center"/>
      <protection locked="0"/>
    </xf>
    <xf numFmtId="0" fontId="1" fillId="0" borderId="8" xfId="0" applyFont="1" applyFill="1" applyBorder="1" applyAlignment="1" applyProtection="1">
      <alignment horizontal="center" vertical="center"/>
      <protection locked="0"/>
    </xf>
    <xf numFmtId="0" fontId="1" fillId="0" borderId="9" xfId="0" applyFont="1" applyFill="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44" fontId="7" fillId="5" borderId="35" xfId="0" applyNumberFormat="1" applyFont="1" applyFill="1" applyBorder="1" applyAlignment="1" applyProtection="1">
      <alignment horizontal="center" vertical="center"/>
    </xf>
    <xf numFmtId="44" fontId="7" fillId="5" borderId="7" xfId="0" applyNumberFormat="1" applyFont="1" applyFill="1" applyBorder="1" applyAlignment="1" applyProtection="1">
      <alignment horizontal="center" vertical="center"/>
    </xf>
    <xf numFmtId="44" fontId="7" fillId="5" borderId="19" xfId="5" applyNumberFormat="1" applyFont="1" applyFill="1" applyBorder="1" applyAlignment="1" applyProtection="1">
      <alignment horizontal="right"/>
      <protection locked="0"/>
    </xf>
    <xf numFmtId="44" fontId="7" fillId="5" borderId="16" xfId="5" applyNumberFormat="1" applyFont="1" applyFill="1" applyBorder="1" applyAlignment="1" applyProtection="1">
      <alignment horizontal="right"/>
      <protection locked="0"/>
    </xf>
    <xf numFmtId="44" fontId="7" fillId="5" borderId="33" xfId="5" applyNumberFormat="1" applyFont="1" applyFill="1" applyBorder="1" applyAlignment="1" applyProtection="1">
      <alignment horizontal="right" vertical="center"/>
      <protection locked="0"/>
    </xf>
    <xf numFmtId="44" fontId="7" fillId="5" borderId="34" xfId="5" applyNumberFormat="1" applyFont="1" applyFill="1" applyBorder="1" applyAlignment="1" applyProtection="1">
      <alignment horizontal="right" vertical="center"/>
      <protection locked="0"/>
    </xf>
    <xf numFmtId="44" fontId="7" fillId="5" borderId="21" xfId="5" applyNumberFormat="1" applyFont="1" applyFill="1" applyBorder="1" applyAlignment="1" applyProtection="1">
      <alignment horizontal="right" vertical="center"/>
      <protection locked="0"/>
    </xf>
    <xf numFmtId="44" fontId="7" fillId="5" borderId="0" xfId="5" applyNumberFormat="1" applyFont="1" applyFill="1" applyBorder="1" applyAlignment="1" applyProtection="1">
      <alignment horizontal="right" vertical="center"/>
      <protection locked="0"/>
    </xf>
    <xf numFmtId="0" fontId="7" fillId="5" borderId="33" xfId="0" applyFont="1" applyFill="1" applyBorder="1" applyAlignment="1" applyProtection="1">
      <alignment horizontal="right" vertical="center"/>
      <protection locked="0"/>
    </xf>
    <xf numFmtId="0" fontId="7" fillId="5" borderId="34" xfId="0" applyFont="1" applyFill="1" applyBorder="1" applyAlignment="1" applyProtection="1">
      <alignment horizontal="right" vertical="center"/>
      <protection locked="0"/>
    </xf>
    <xf numFmtId="0" fontId="7" fillId="5" borderId="21" xfId="0" applyFont="1" applyFill="1" applyBorder="1" applyAlignment="1" applyProtection="1">
      <alignment horizontal="right" vertical="center"/>
      <protection locked="0"/>
    </xf>
    <xf numFmtId="0" fontId="7" fillId="5" borderId="0" xfId="0" applyFont="1" applyFill="1" applyBorder="1" applyAlignment="1" applyProtection="1">
      <alignment horizontal="right" vertical="center"/>
      <protection locked="0"/>
    </xf>
    <xf numFmtId="0" fontId="7" fillId="5" borderId="19" xfId="0" applyFont="1" applyFill="1" applyBorder="1" applyAlignment="1" applyProtection="1">
      <alignment horizontal="right" vertical="center"/>
      <protection locked="0"/>
    </xf>
    <xf numFmtId="0" fontId="7" fillId="5" borderId="16" xfId="0" applyFont="1" applyFill="1" applyBorder="1" applyAlignment="1" applyProtection="1">
      <alignment horizontal="right" vertical="center"/>
      <protection locked="0"/>
    </xf>
    <xf numFmtId="44" fontId="7" fillId="5" borderId="35" xfId="1" applyFont="1" applyFill="1" applyBorder="1" applyAlignment="1" applyProtection="1">
      <alignment horizontal="center" vertical="center"/>
    </xf>
    <xf numFmtId="44" fontId="7" fillId="5" borderId="7" xfId="1" applyFont="1" applyFill="1" applyBorder="1" applyAlignment="1" applyProtection="1">
      <alignment horizontal="center" vertical="center"/>
    </xf>
    <xf numFmtId="44" fontId="7" fillId="5" borderId="20" xfId="1" applyFont="1" applyFill="1" applyBorder="1" applyAlignment="1" applyProtection="1">
      <alignment horizontal="center" vertical="center"/>
    </xf>
    <xf numFmtId="0" fontId="0" fillId="4" borderId="41" xfId="0" applyFill="1" applyBorder="1" applyAlignment="1" applyProtection="1">
      <alignment horizontal="center" vertical="top" wrapText="1"/>
      <protection locked="0"/>
    </xf>
    <xf numFmtId="0" fontId="0" fillId="4" borderId="42" xfId="0" applyFill="1" applyBorder="1" applyAlignment="1" applyProtection="1">
      <alignment horizontal="center" vertical="top" wrapText="1"/>
      <protection locked="0"/>
    </xf>
    <xf numFmtId="0" fontId="0" fillId="4" borderId="16" xfId="0" applyFill="1" applyBorder="1" applyAlignment="1" applyProtection="1">
      <alignment horizontal="center" vertical="top" wrapText="1"/>
      <protection locked="0"/>
    </xf>
    <xf numFmtId="0" fontId="0" fillId="4" borderId="20" xfId="0" applyFill="1" applyBorder="1" applyAlignment="1" applyProtection="1">
      <alignment horizontal="center" vertical="top" wrapText="1"/>
      <protection locked="0"/>
    </xf>
    <xf numFmtId="0" fontId="1" fillId="8" borderId="8" xfId="0" applyFont="1" applyFill="1" applyBorder="1" applyAlignment="1" applyProtection="1">
      <alignment horizontal="center" wrapText="1"/>
      <protection locked="0"/>
    </xf>
    <xf numFmtId="0" fontId="1" fillId="8" borderId="10" xfId="0" applyFont="1" applyFill="1" applyBorder="1" applyAlignment="1" applyProtection="1">
      <alignment horizontal="center" wrapText="1"/>
      <protection locked="0"/>
    </xf>
  </cellXfs>
  <cellStyles count="11">
    <cellStyle name="20% - Ênfase1" xfId="5" builtinId="30"/>
    <cellStyle name="60% - Ênfase1" xfId="6" builtinId="32"/>
    <cellStyle name="Moeda" xfId="1" builtinId="4"/>
    <cellStyle name="Moeda 2" xfId="8" xr:uid="{A4CD1966-95FF-4A6E-B996-80AA15D8978F}"/>
    <cellStyle name="Normal" xfId="0" builtinId="0"/>
    <cellStyle name="Normal 2" xfId="3" xr:uid="{00000000-0005-0000-0000-000003000000}"/>
    <cellStyle name="Normal 2 2" xfId="7" xr:uid="{99D1D28C-A7AC-4616-A376-65D79EF4D2E0}"/>
    <cellStyle name="Porcentagem" xfId="2" builtinId="5"/>
    <cellStyle name="Porcentagem 2" xfId="9" xr:uid="{3D78B90B-A7F0-4F7E-833B-AFE065B62A8B}"/>
    <cellStyle name="Vírgula" xfId="10" builtinId="3"/>
    <cellStyle name="Vírgula 2" xfId="4" xr:uid="{00000000-0005-0000-0000-000005000000}"/>
  </cellStyles>
  <dxfs count="2">
    <dxf>
      <alignment horizontal="general" vertical="bottom" textRotation="0" wrapText="1" indent="0" justifyLastLine="0" shrinkToFit="0" readingOrder="0"/>
    </dxf>
    <dxf>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8BD21D30-EC42-11CE-9E0D-00AA006002F3}" ax:persistence="persistStreamInit" r:id="rId1"/>
</file>

<file path=xl/activeX/activeX2.xml><?xml version="1.0" encoding="utf-8"?>
<ax:ocx xmlns:ax="http://schemas.microsoft.com/office/2006/activeX" xmlns:r="http://schemas.openxmlformats.org/officeDocument/2006/relationships" ax:classid="{8BD21D30-EC42-11CE-9E0D-00AA006002F3}" ax:persistence="persistStreamInit" r:id="rId1"/>
</file>

<file path=xl/activeX/activeX3.xml><?xml version="1.0" encoding="utf-8"?>
<ax:ocx xmlns:ax="http://schemas.microsoft.com/office/2006/activeX" xmlns:r="http://schemas.openxmlformats.org/officeDocument/2006/relationships" ax:classid="{8BD21D30-EC42-11CE-9E0D-00AA006002F3}" ax:persistence="persistStreamInit" r:id="rId1"/>
</file>

<file path=xl/ctrlProps/ctrlProp1.xml><?xml version="1.0" encoding="utf-8"?>
<formControlPr xmlns="http://schemas.microsoft.com/office/spreadsheetml/2009/9/main" objectType="Drop" dropStyle="combo" dx="22" fmlaLink="$P$35" fmlaRange="$A$39:$A$40" noThreeD="1" sel="1" val="0"/>
</file>

<file path=xl/ctrlProps/ctrlProp2.xml><?xml version="1.0" encoding="utf-8"?>
<formControlPr xmlns="http://schemas.microsoft.com/office/spreadsheetml/2009/9/main" objectType="Drop" dropStyle="combo" dx="22" fmlaLink="$P$35" fmlaRange="$A$39:$A$40" noThreeD="1" sel="1" val="0"/>
</file>

<file path=xl/ctrlProps/ctrlProp3.xml><?xml version="1.0" encoding="utf-8"?>
<formControlPr xmlns="http://schemas.microsoft.com/office/spreadsheetml/2009/9/main" objectType="Drop" dropStyle="combo" dx="22" fmlaLink="$P$35" fmlaRange="$A$39:$A$40" noThreeD="1" sel="1" val="0"/>
</file>

<file path=xl/ctrlProps/ctrlProp4.xml><?xml version="1.0" encoding="utf-8"?>
<formControlPr xmlns="http://schemas.microsoft.com/office/spreadsheetml/2009/9/main" objectType="Drop" dropStyle="combo" dx="22" fmlaLink="$P$35" fmlaRange="$A$39:$A$40"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2905125</xdr:colOff>
          <xdr:row>33</xdr:row>
          <xdr:rowOff>200025</xdr:rowOff>
        </xdr:from>
        <xdr:to>
          <xdr:col>15</xdr:col>
          <xdr:colOff>2895600</xdr:colOff>
          <xdr:row>35</xdr:row>
          <xdr:rowOff>0</xdr:rowOff>
        </xdr:to>
        <xdr:sp macro="" textlink="">
          <xdr:nvSpPr>
            <xdr:cNvPr id="30721" name="Drop Down 1" descr="ESCOLHA A METODOLOGIA DE EXCLUSÃO A SER ADOTADA" hidden="1">
              <a:extLst>
                <a:ext uri="{63B3BB69-23CF-44E3-9099-C40C66FF867C}">
                  <a14:compatExt spid="_x0000_s30721"/>
                </a:ext>
                <a:ext uri="{FF2B5EF4-FFF2-40B4-BE49-F238E27FC236}">
                  <a16:creationId xmlns:a16="http://schemas.microsoft.com/office/drawing/2014/main" id="{00000000-0008-0000-0100-0000017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40822</xdr:colOff>
      <xdr:row>15</xdr:row>
      <xdr:rowOff>40821</xdr:rowOff>
    </xdr:from>
    <xdr:to>
      <xdr:col>13</xdr:col>
      <xdr:colOff>2598965</xdr:colOff>
      <xdr:row>23</xdr:row>
      <xdr:rowOff>13607</xdr:rowOff>
    </xdr:to>
    <xdr:sp macro="" textlink="">
      <xdr:nvSpPr>
        <xdr:cNvPr id="3" name="Seta: para a Direita 2">
          <a:extLst>
            <a:ext uri="{FF2B5EF4-FFF2-40B4-BE49-F238E27FC236}">
              <a16:creationId xmlns:a16="http://schemas.microsoft.com/office/drawing/2014/main" id="{00000000-0008-0000-0100-000003000000}"/>
            </a:ext>
          </a:extLst>
        </xdr:cNvPr>
        <xdr:cNvSpPr/>
      </xdr:nvSpPr>
      <xdr:spPr>
        <a:xfrm>
          <a:off x="21267965" y="2952750"/>
          <a:ext cx="2558143" cy="1537607"/>
        </a:xfrm>
        <a:prstGeom prst="rightArrow">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800" baseline="0">
              <a:solidFill>
                <a:sysClr val="windowText" lastClr="000000"/>
              </a:solidFill>
            </a:rPr>
            <a:t>Controle de metodologia</a:t>
          </a:r>
          <a:endParaRPr lang="pt-BR" sz="18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11</xdr:col>
          <xdr:colOff>66675</xdr:colOff>
          <xdr:row>34</xdr:row>
          <xdr:rowOff>104775</xdr:rowOff>
        </xdr:from>
        <xdr:to>
          <xdr:col>13</xdr:col>
          <xdr:colOff>0</xdr:colOff>
          <xdr:row>35</xdr:row>
          <xdr:rowOff>57150</xdr:rowOff>
        </xdr:to>
        <xdr:sp macro="" textlink="">
          <xdr:nvSpPr>
            <xdr:cNvPr id="30732" name="ComboBox1" hidden="1">
              <a:extLst>
                <a:ext uri="{63B3BB69-23CF-44E3-9099-C40C66FF867C}">
                  <a14:compatExt spid="_x0000_s30732"/>
                </a:ext>
                <a:ext uri="{FF2B5EF4-FFF2-40B4-BE49-F238E27FC236}">
                  <a16:creationId xmlns:a16="http://schemas.microsoft.com/office/drawing/2014/main" id="{00000000-0008-0000-0100-00000C7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0</xdr:colOff>
      <xdr:row>0</xdr:row>
      <xdr:rowOff>19050</xdr:rowOff>
    </xdr:from>
    <xdr:to>
      <xdr:col>2</xdr:col>
      <xdr:colOff>203406</xdr:colOff>
      <xdr:row>0</xdr:row>
      <xdr:rowOff>369570</xdr:rowOff>
    </xdr:to>
    <xdr:pic>
      <xdr:nvPicPr>
        <xdr:cNvPr id="6" name="Imagem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9050"/>
          <a:ext cx="1744990" cy="350520"/>
        </a:xfrm>
        <a:prstGeom prst="rect">
          <a:avLst/>
        </a:prstGeom>
        <a:noFill/>
        <a:ln>
          <a:noFill/>
        </a:ln>
        <a:effectLst/>
      </xdr:spPr>
    </xdr:pic>
    <xdr:clientData/>
  </xdr:twoCellAnchor>
  <xdr:twoCellAnchor>
    <xdr:from>
      <xdr:col>2</xdr:col>
      <xdr:colOff>489438</xdr:colOff>
      <xdr:row>0</xdr:row>
      <xdr:rowOff>47625</xdr:rowOff>
    </xdr:from>
    <xdr:to>
      <xdr:col>5</xdr:col>
      <xdr:colOff>19610</xdr:colOff>
      <xdr:row>0</xdr:row>
      <xdr:rowOff>360045</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2028092" y="47625"/>
          <a:ext cx="4351287" cy="31242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rot="0" vert="horz" wrap="square" lIns="0" tIns="0" rIns="0" bIns="0" anchor="t" anchorCtr="0">
          <a:noAutofit/>
        </a:bodyPr>
        <a:lstStyle/>
        <a:p>
          <a:pPr>
            <a:spcAft>
              <a:spcPts val="0"/>
            </a:spcAft>
          </a:pPr>
          <a:r>
            <a:rPr lang="pt-BR" sz="1050" b="1">
              <a:effectLst/>
              <a:latin typeface="Times New Roman" panose="02020603050405020304" pitchFamily="18" charset="0"/>
              <a:ea typeface="Times New Roman" panose="02020603050405020304" pitchFamily="18" charset="0"/>
            </a:rPr>
            <a:t>Ministério da Integração e do Desenvolvimento Regional - MIDR</a:t>
          </a:r>
          <a:endParaRPr lang="pt-BR" sz="1200">
            <a:effectLst/>
            <a:latin typeface="Times New Roman" panose="02020603050405020304" pitchFamily="18" charset="0"/>
            <a:ea typeface="Times New Roman" panose="02020603050405020304" pitchFamily="18" charset="0"/>
          </a:endParaRPr>
        </a:p>
        <a:p>
          <a:pPr>
            <a:spcAft>
              <a:spcPts val="0"/>
            </a:spcAft>
          </a:pPr>
          <a:r>
            <a:rPr lang="pt-BR" sz="1050" b="1">
              <a:effectLst/>
              <a:latin typeface="Times New Roman" panose="02020603050405020304" pitchFamily="18" charset="0"/>
              <a:ea typeface="Times New Roman" panose="02020603050405020304" pitchFamily="18" charset="0"/>
            </a:rPr>
            <a:t>Companhia de Desenvolvimento dos Vales do São Francisco e do Parnaíba</a:t>
          </a:r>
          <a:endParaRPr lang="pt-BR"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2905125</xdr:colOff>
          <xdr:row>33</xdr:row>
          <xdr:rowOff>200025</xdr:rowOff>
        </xdr:from>
        <xdr:to>
          <xdr:col>15</xdr:col>
          <xdr:colOff>2886075</xdr:colOff>
          <xdr:row>35</xdr:row>
          <xdr:rowOff>0</xdr:rowOff>
        </xdr:to>
        <xdr:sp macro="" textlink="">
          <xdr:nvSpPr>
            <xdr:cNvPr id="32769" name="Drop Down 1" descr="ESCOLHA A METODOLOGIA DE EXCLUSÃO A SER ADOTADA" hidden="1">
              <a:extLst>
                <a:ext uri="{63B3BB69-23CF-44E3-9099-C40C66FF867C}">
                  <a14:compatExt spid="_x0000_s32769"/>
                </a:ext>
                <a:ext uri="{FF2B5EF4-FFF2-40B4-BE49-F238E27FC236}">
                  <a16:creationId xmlns:a16="http://schemas.microsoft.com/office/drawing/2014/main" id="{00000000-0008-0000-0200-000001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40822</xdr:colOff>
      <xdr:row>15</xdr:row>
      <xdr:rowOff>40821</xdr:rowOff>
    </xdr:from>
    <xdr:to>
      <xdr:col>13</xdr:col>
      <xdr:colOff>2598965</xdr:colOff>
      <xdr:row>23</xdr:row>
      <xdr:rowOff>13607</xdr:rowOff>
    </xdr:to>
    <xdr:sp macro="" textlink="">
      <xdr:nvSpPr>
        <xdr:cNvPr id="3" name="Seta: para a Direita 2">
          <a:extLst>
            <a:ext uri="{FF2B5EF4-FFF2-40B4-BE49-F238E27FC236}">
              <a16:creationId xmlns:a16="http://schemas.microsoft.com/office/drawing/2014/main" id="{00000000-0008-0000-0200-000003000000}"/>
            </a:ext>
          </a:extLst>
        </xdr:cNvPr>
        <xdr:cNvSpPr/>
      </xdr:nvSpPr>
      <xdr:spPr>
        <a:xfrm>
          <a:off x="20681497" y="3231696"/>
          <a:ext cx="2558143" cy="1525361"/>
        </a:xfrm>
        <a:prstGeom prst="rightArrow">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800" baseline="0">
              <a:solidFill>
                <a:sysClr val="windowText" lastClr="000000"/>
              </a:solidFill>
            </a:rPr>
            <a:t>Controle de metodologia</a:t>
          </a:r>
          <a:endParaRPr lang="pt-BR" sz="18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11</xdr:col>
          <xdr:colOff>66675</xdr:colOff>
          <xdr:row>34</xdr:row>
          <xdr:rowOff>104775</xdr:rowOff>
        </xdr:from>
        <xdr:to>
          <xdr:col>12</xdr:col>
          <xdr:colOff>9525</xdr:colOff>
          <xdr:row>35</xdr:row>
          <xdr:rowOff>57150</xdr:rowOff>
        </xdr:to>
        <xdr:sp macro="" textlink="">
          <xdr:nvSpPr>
            <xdr:cNvPr id="32770" name="ComboBox1" hidden="1">
              <a:extLst>
                <a:ext uri="{63B3BB69-23CF-44E3-9099-C40C66FF867C}">
                  <a14:compatExt spid="_x0000_s32770"/>
                </a:ext>
                <a:ext uri="{FF2B5EF4-FFF2-40B4-BE49-F238E27FC236}">
                  <a16:creationId xmlns:a16="http://schemas.microsoft.com/office/drawing/2014/main" id="{00000000-0008-0000-0200-000002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0</xdr:colOff>
      <xdr:row>0</xdr:row>
      <xdr:rowOff>19050</xdr:rowOff>
    </xdr:from>
    <xdr:to>
      <xdr:col>1</xdr:col>
      <xdr:colOff>1748165</xdr:colOff>
      <xdr:row>0</xdr:row>
      <xdr:rowOff>369570</xdr:rowOff>
    </xdr:to>
    <xdr:pic>
      <xdr:nvPicPr>
        <xdr:cNvPr id="5" name="Imagem 4">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9050"/>
          <a:ext cx="1744990" cy="350520"/>
        </a:xfrm>
        <a:prstGeom prst="rect">
          <a:avLst/>
        </a:prstGeom>
        <a:noFill/>
        <a:ln>
          <a:noFill/>
        </a:ln>
        <a:effectLst/>
      </xdr:spPr>
    </xdr:pic>
    <xdr:clientData/>
  </xdr:twoCellAnchor>
  <xdr:twoCellAnchor>
    <xdr:from>
      <xdr:col>2</xdr:col>
      <xdr:colOff>342900</xdr:colOff>
      <xdr:row>0</xdr:row>
      <xdr:rowOff>47625</xdr:rowOff>
    </xdr:from>
    <xdr:to>
      <xdr:col>4</xdr:col>
      <xdr:colOff>1162610</xdr:colOff>
      <xdr:row>0</xdr:row>
      <xdr:rowOff>360045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1885950" y="47625"/>
          <a:ext cx="4343960" cy="31242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rot="0" vert="horz" wrap="square" lIns="0" tIns="0" rIns="0" bIns="0" anchor="t" anchorCtr="0">
          <a:noAutofit/>
        </a:bodyPr>
        <a:lstStyle/>
        <a:p>
          <a:pPr>
            <a:spcAft>
              <a:spcPts val="0"/>
            </a:spcAft>
          </a:pPr>
          <a:r>
            <a:rPr lang="pt-BR" sz="1050" b="1">
              <a:effectLst/>
              <a:latin typeface="Times New Roman" panose="02020603050405020304" pitchFamily="18" charset="0"/>
              <a:ea typeface="Times New Roman" panose="02020603050405020304" pitchFamily="18" charset="0"/>
            </a:rPr>
            <a:t>Ministério da Integração e do Desenvolvimento Regional - MIDR</a:t>
          </a:r>
          <a:endParaRPr lang="pt-BR" sz="1200">
            <a:effectLst/>
            <a:latin typeface="Times New Roman" panose="02020603050405020304" pitchFamily="18" charset="0"/>
            <a:ea typeface="Times New Roman" panose="02020603050405020304" pitchFamily="18" charset="0"/>
          </a:endParaRPr>
        </a:p>
        <a:p>
          <a:pPr>
            <a:spcAft>
              <a:spcPts val="0"/>
            </a:spcAft>
          </a:pPr>
          <a:r>
            <a:rPr lang="pt-BR" sz="1050" b="1">
              <a:effectLst/>
              <a:latin typeface="Times New Roman" panose="02020603050405020304" pitchFamily="18" charset="0"/>
              <a:ea typeface="Times New Roman" panose="02020603050405020304" pitchFamily="18" charset="0"/>
            </a:rPr>
            <a:t>Companhia de Desenvolvimento dos Vales do São Francisco e do Parnaíba</a:t>
          </a:r>
          <a:endParaRPr lang="pt-BR"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2905125</xdr:colOff>
          <xdr:row>33</xdr:row>
          <xdr:rowOff>200025</xdr:rowOff>
        </xdr:from>
        <xdr:to>
          <xdr:col>15</xdr:col>
          <xdr:colOff>2886075</xdr:colOff>
          <xdr:row>35</xdr:row>
          <xdr:rowOff>0</xdr:rowOff>
        </xdr:to>
        <xdr:sp macro="" textlink="">
          <xdr:nvSpPr>
            <xdr:cNvPr id="33793" name="Drop Down 1" descr="ESCOLHA A METODOLOGIA DE EXCLUSÃO A SER ADOTADA" hidden="1">
              <a:extLst>
                <a:ext uri="{63B3BB69-23CF-44E3-9099-C40C66FF867C}">
                  <a14:compatExt spid="_x0000_s33793"/>
                </a:ext>
                <a:ext uri="{FF2B5EF4-FFF2-40B4-BE49-F238E27FC236}">
                  <a16:creationId xmlns:a16="http://schemas.microsoft.com/office/drawing/2014/main" id="{00000000-0008-0000-0300-000001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40822</xdr:colOff>
      <xdr:row>15</xdr:row>
      <xdr:rowOff>40821</xdr:rowOff>
    </xdr:from>
    <xdr:to>
      <xdr:col>13</xdr:col>
      <xdr:colOff>2598965</xdr:colOff>
      <xdr:row>23</xdr:row>
      <xdr:rowOff>13607</xdr:rowOff>
    </xdr:to>
    <xdr:sp macro="" textlink="">
      <xdr:nvSpPr>
        <xdr:cNvPr id="3" name="Seta: para a Direita 2">
          <a:extLst>
            <a:ext uri="{FF2B5EF4-FFF2-40B4-BE49-F238E27FC236}">
              <a16:creationId xmlns:a16="http://schemas.microsoft.com/office/drawing/2014/main" id="{00000000-0008-0000-0300-000003000000}"/>
            </a:ext>
          </a:extLst>
        </xdr:cNvPr>
        <xdr:cNvSpPr/>
      </xdr:nvSpPr>
      <xdr:spPr>
        <a:xfrm>
          <a:off x="20681497" y="3231696"/>
          <a:ext cx="2558143" cy="1525361"/>
        </a:xfrm>
        <a:prstGeom prst="rightArrow">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800" baseline="0">
              <a:solidFill>
                <a:sysClr val="windowText" lastClr="000000"/>
              </a:solidFill>
            </a:rPr>
            <a:t>Controle de metodologia</a:t>
          </a:r>
          <a:endParaRPr lang="pt-BR" sz="18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11</xdr:col>
          <xdr:colOff>66675</xdr:colOff>
          <xdr:row>34</xdr:row>
          <xdr:rowOff>104775</xdr:rowOff>
        </xdr:from>
        <xdr:to>
          <xdr:col>12</xdr:col>
          <xdr:colOff>9525</xdr:colOff>
          <xdr:row>35</xdr:row>
          <xdr:rowOff>57150</xdr:rowOff>
        </xdr:to>
        <xdr:sp macro="" textlink="">
          <xdr:nvSpPr>
            <xdr:cNvPr id="33794" name="ComboBox1" hidden="1">
              <a:extLst>
                <a:ext uri="{63B3BB69-23CF-44E3-9099-C40C66FF867C}">
                  <a14:compatExt spid="_x0000_s33794"/>
                </a:ext>
                <a:ext uri="{FF2B5EF4-FFF2-40B4-BE49-F238E27FC236}">
                  <a16:creationId xmlns:a16="http://schemas.microsoft.com/office/drawing/2014/main" id="{00000000-0008-0000-0300-000002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0</xdr:colOff>
      <xdr:row>0</xdr:row>
      <xdr:rowOff>19050</xdr:rowOff>
    </xdr:from>
    <xdr:to>
      <xdr:col>2</xdr:col>
      <xdr:colOff>154315</xdr:colOff>
      <xdr:row>0</xdr:row>
      <xdr:rowOff>369570</xdr:rowOff>
    </xdr:to>
    <xdr:pic>
      <xdr:nvPicPr>
        <xdr:cNvPr id="5" name="Imagem 4">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9050"/>
          <a:ext cx="1744990" cy="350520"/>
        </a:xfrm>
        <a:prstGeom prst="rect">
          <a:avLst/>
        </a:prstGeom>
        <a:noFill/>
        <a:ln>
          <a:noFill/>
        </a:ln>
        <a:effectLst/>
      </xdr:spPr>
    </xdr:pic>
    <xdr:clientData/>
  </xdr:twoCellAnchor>
  <xdr:twoCellAnchor>
    <xdr:from>
      <xdr:col>2</xdr:col>
      <xdr:colOff>342900</xdr:colOff>
      <xdr:row>0</xdr:row>
      <xdr:rowOff>47625</xdr:rowOff>
    </xdr:from>
    <xdr:to>
      <xdr:col>4</xdr:col>
      <xdr:colOff>1162610</xdr:colOff>
      <xdr:row>0</xdr:row>
      <xdr:rowOff>360045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1885950" y="47625"/>
          <a:ext cx="4343960" cy="31242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rot="0" vert="horz" wrap="square" lIns="0" tIns="0" rIns="0" bIns="0" anchor="t" anchorCtr="0">
          <a:noAutofit/>
        </a:bodyPr>
        <a:lstStyle/>
        <a:p>
          <a:pPr>
            <a:spcAft>
              <a:spcPts val="0"/>
            </a:spcAft>
          </a:pPr>
          <a:r>
            <a:rPr lang="pt-BR" sz="1050" b="1">
              <a:effectLst/>
              <a:latin typeface="Times New Roman" panose="02020603050405020304" pitchFamily="18" charset="0"/>
              <a:ea typeface="Times New Roman" panose="02020603050405020304" pitchFamily="18" charset="0"/>
            </a:rPr>
            <a:t>Ministério da Integração e do Desenvolvimento Regional - MIDR</a:t>
          </a:r>
          <a:endParaRPr lang="pt-BR" sz="1200">
            <a:effectLst/>
            <a:latin typeface="Times New Roman" panose="02020603050405020304" pitchFamily="18" charset="0"/>
            <a:ea typeface="Times New Roman" panose="02020603050405020304" pitchFamily="18" charset="0"/>
          </a:endParaRPr>
        </a:p>
        <a:p>
          <a:pPr>
            <a:spcAft>
              <a:spcPts val="0"/>
            </a:spcAft>
          </a:pPr>
          <a:r>
            <a:rPr lang="pt-BR" sz="1050" b="1">
              <a:effectLst/>
              <a:latin typeface="Times New Roman" panose="02020603050405020304" pitchFamily="18" charset="0"/>
              <a:ea typeface="Times New Roman" panose="02020603050405020304" pitchFamily="18" charset="0"/>
            </a:rPr>
            <a:t>Companhia de Desenvolvimento dos Vales do São Francisco e do Parnaíba</a:t>
          </a:r>
          <a:endParaRPr lang="pt-BR"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2905125</xdr:colOff>
          <xdr:row>33</xdr:row>
          <xdr:rowOff>200025</xdr:rowOff>
        </xdr:from>
        <xdr:to>
          <xdr:col>17</xdr:col>
          <xdr:colOff>123825</xdr:colOff>
          <xdr:row>35</xdr:row>
          <xdr:rowOff>0</xdr:rowOff>
        </xdr:to>
        <xdr:sp macro="" textlink="">
          <xdr:nvSpPr>
            <xdr:cNvPr id="36865" name="Drop Down 1" descr="ESCOLHA A METODOLOGIA DE EXCLUSÃO A SER ADOTADA" hidden="1">
              <a:extLst>
                <a:ext uri="{63B3BB69-23CF-44E3-9099-C40C66FF867C}">
                  <a14:compatExt spid="_x0000_s36865"/>
                </a:ext>
                <a:ext uri="{FF2B5EF4-FFF2-40B4-BE49-F238E27FC236}">
                  <a16:creationId xmlns:a16="http://schemas.microsoft.com/office/drawing/2014/main" id="{00000000-0008-0000-0400-000001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40822</xdr:colOff>
      <xdr:row>15</xdr:row>
      <xdr:rowOff>40821</xdr:rowOff>
    </xdr:from>
    <xdr:to>
      <xdr:col>13</xdr:col>
      <xdr:colOff>2598965</xdr:colOff>
      <xdr:row>23</xdr:row>
      <xdr:rowOff>13607</xdr:rowOff>
    </xdr:to>
    <xdr:sp macro="" textlink="">
      <xdr:nvSpPr>
        <xdr:cNvPr id="3" name="Seta: para a Direita 2">
          <a:extLst>
            <a:ext uri="{FF2B5EF4-FFF2-40B4-BE49-F238E27FC236}">
              <a16:creationId xmlns:a16="http://schemas.microsoft.com/office/drawing/2014/main" id="{00000000-0008-0000-0400-000003000000}"/>
            </a:ext>
          </a:extLst>
        </xdr:cNvPr>
        <xdr:cNvSpPr/>
      </xdr:nvSpPr>
      <xdr:spPr>
        <a:xfrm>
          <a:off x="19338472" y="3460296"/>
          <a:ext cx="2558143" cy="1525361"/>
        </a:xfrm>
        <a:prstGeom prst="rightArrow">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800" baseline="0">
              <a:solidFill>
                <a:sysClr val="windowText" lastClr="000000"/>
              </a:solidFill>
            </a:rPr>
            <a:t>Controle de metodologia</a:t>
          </a:r>
          <a:endParaRPr lang="pt-BR" sz="1800">
            <a:solidFill>
              <a:sysClr val="windowText" lastClr="000000"/>
            </a:solidFill>
          </a:endParaRPr>
        </a:p>
      </xdr:txBody>
    </xdr:sp>
    <xdr:clientData/>
  </xdr:twoCellAnchor>
  <xdr:twoCellAnchor editAs="oneCell">
    <xdr:from>
      <xdr:col>1</xdr:col>
      <xdr:colOff>149678</xdr:colOff>
      <xdr:row>0</xdr:row>
      <xdr:rowOff>114300</xdr:rowOff>
    </xdr:from>
    <xdr:to>
      <xdr:col>2</xdr:col>
      <xdr:colOff>448335</xdr:colOff>
      <xdr:row>0</xdr:row>
      <xdr:rowOff>474345</xdr:rowOff>
    </xdr:to>
    <xdr:pic>
      <xdr:nvPicPr>
        <xdr:cNvPr id="4" name="Imagem 3">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4357" y="114300"/>
          <a:ext cx="1741014" cy="360045"/>
        </a:xfrm>
        <a:prstGeom prst="rect">
          <a:avLst/>
        </a:prstGeom>
        <a:noFill/>
        <a:ln>
          <a:noFill/>
        </a:ln>
        <a:effectLst/>
      </xdr:spPr>
    </xdr:pic>
    <xdr:clientData/>
  </xdr:twoCellAnchor>
  <xdr:twoCellAnchor>
    <xdr:from>
      <xdr:col>2</xdr:col>
      <xdr:colOff>489438</xdr:colOff>
      <xdr:row>0</xdr:row>
      <xdr:rowOff>47625</xdr:rowOff>
    </xdr:from>
    <xdr:to>
      <xdr:col>5</xdr:col>
      <xdr:colOff>19610</xdr:colOff>
      <xdr:row>0</xdr:row>
      <xdr:rowOff>360045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2165838" y="47625"/>
          <a:ext cx="4225997" cy="31242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rot="0" vert="horz" wrap="square" lIns="0" tIns="0" rIns="0" bIns="0" anchor="t" anchorCtr="0">
          <a:noAutofit/>
        </a:bodyPr>
        <a:lstStyle/>
        <a:p>
          <a:pPr>
            <a:spcAft>
              <a:spcPts val="0"/>
            </a:spcAft>
          </a:pPr>
          <a:r>
            <a:rPr lang="pt-BR" sz="1050" b="1">
              <a:effectLst/>
              <a:latin typeface="Times New Roman" panose="02020603050405020304" pitchFamily="18" charset="0"/>
              <a:ea typeface="Times New Roman" panose="02020603050405020304" pitchFamily="18" charset="0"/>
            </a:rPr>
            <a:t>Ministério da Integração e do Desenvolvimento Regional - MIDR</a:t>
          </a:r>
          <a:endParaRPr lang="pt-BR" sz="1200">
            <a:effectLst/>
            <a:latin typeface="Times New Roman" panose="02020603050405020304" pitchFamily="18" charset="0"/>
            <a:ea typeface="Times New Roman" panose="02020603050405020304" pitchFamily="18" charset="0"/>
          </a:endParaRPr>
        </a:p>
        <a:p>
          <a:pPr>
            <a:spcAft>
              <a:spcPts val="0"/>
            </a:spcAft>
          </a:pPr>
          <a:r>
            <a:rPr lang="pt-BR" sz="1050" b="1">
              <a:effectLst/>
              <a:latin typeface="Times New Roman" panose="02020603050405020304" pitchFamily="18" charset="0"/>
              <a:ea typeface="Times New Roman" panose="02020603050405020304" pitchFamily="18" charset="0"/>
            </a:rPr>
            <a:t>Companhia de Desenvolvimento dos Vales do São Francisco e do Parnaíba</a:t>
          </a:r>
          <a:endParaRPr lang="pt-BR" sz="12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IVE\ad.gct\JAILTON\PROJETEC\PONTAL%20-%20Parcelamento\Dado%20de%20Entrada\Projeto_Executivo\AreaNorte\Volume%201%20-%20Relatorio%20Final%20de%20Projeto\Quantitativos\Orcamento%20PN%2020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tes SPO"/>
      <sheetName val="RESUMO-GERAL"/>
      <sheetName val="RESUMO-M20"/>
      <sheetName val="RESUMO-M23"/>
      <sheetName val="MANCHA 20- NORTE"/>
      <sheetName val="MANCHA 23- NORTE"/>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38CA96-2501-4372-9153-6DCA884E1610}" name="Tabela1" displayName="Tabela1" ref="A10:D25" totalsRowShown="0">
  <autoFilter ref="A10:D25" xr:uid="{AD38CA96-2501-4372-9153-6DCA884E1610}"/>
  <tableColumns count="4">
    <tableColumn id="1" xr3:uid="{5F84B4B5-9BE7-4BE8-8254-E95824D4075C}" name="Etapa" dataDxfId="1"/>
    <tableColumn id="2" xr3:uid="{3A1CC4E9-CB75-4A76-9ED1-06C64572A045}" name="Células Referenciadas"/>
    <tableColumn id="3" xr3:uid="{34309D12-30FC-4437-B484-3D2A429343AB}" name="Descrição" dataDxfId="0"/>
    <tableColumn id="4" xr3:uid="{1B9CF9E2-31CE-4C3F-8713-ECD92D385ED6}" name="Coluna1"/>
  </tableColumns>
  <tableStyleInfo name="TableStyleMedium1"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1.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2.xml"/><Relationship Id="rId5" Type="http://schemas.openxmlformats.org/officeDocument/2006/relationships/image" Target="../media/image1.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image" Target="../media/image1.emf"/><Relationship Id="rId4" Type="http://schemas.openxmlformats.org/officeDocument/2006/relationships/control" Target="../activeX/activeX3.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1">
    <tabColor theme="5"/>
  </sheetPr>
  <dimension ref="A1:D40"/>
  <sheetViews>
    <sheetView showGridLines="0" workbookViewId="0">
      <selection activeCell="A7" sqref="A7"/>
    </sheetView>
  </sheetViews>
  <sheetFormatPr defaultRowHeight="15" x14ac:dyDescent="0.25"/>
  <cols>
    <col min="2" max="2" width="21.7109375" customWidth="1"/>
    <col min="3" max="3" width="153.42578125" customWidth="1"/>
  </cols>
  <sheetData>
    <row r="1" spans="1:4" x14ac:dyDescent="0.25">
      <c r="A1" s="1" t="s">
        <v>31</v>
      </c>
    </row>
    <row r="2" spans="1:4" x14ac:dyDescent="0.25">
      <c r="A2" s="1"/>
    </row>
    <row r="3" spans="1:4" x14ac:dyDescent="0.25">
      <c r="A3" s="1" t="s">
        <v>54</v>
      </c>
    </row>
    <row r="4" spans="1:4" x14ac:dyDescent="0.25">
      <c r="A4" s="1"/>
    </row>
    <row r="5" spans="1:4" x14ac:dyDescent="0.25">
      <c r="A5" s="1" t="s">
        <v>50</v>
      </c>
    </row>
    <row r="6" spans="1:4" x14ac:dyDescent="0.25">
      <c r="A6" s="1"/>
    </row>
    <row r="7" spans="1:4" x14ac:dyDescent="0.25">
      <c r="A7" s="1" t="s">
        <v>32</v>
      </c>
    </row>
    <row r="9" spans="1:4" x14ac:dyDescent="0.25">
      <c r="A9" s="62" t="s">
        <v>52</v>
      </c>
    </row>
    <row r="10" spans="1:4" x14ac:dyDescent="0.25">
      <c r="A10" t="s">
        <v>35</v>
      </c>
      <c r="B10" t="s">
        <v>33</v>
      </c>
      <c r="C10" s="61" t="s">
        <v>34</v>
      </c>
      <c r="D10" t="s">
        <v>60</v>
      </c>
    </row>
    <row r="11" spans="1:4" x14ac:dyDescent="0.25">
      <c r="A11" s="60">
        <v>1</v>
      </c>
      <c r="B11" t="s">
        <v>36</v>
      </c>
      <c r="C11" s="61" t="s">
        <v>42</v>
      </c>
    </row>
    <row r="12" spans="1:4" x14ac:dyDescent="0.25">
      <c r="A12" s="60">
        <v>2</v>
      </c>
      <c r="B12" t="s">
        <v>37</v>
      </c>
      <c r="C12" s="61" t="s">
        <v>41</v>
      </c>
    </row>
    <row r="13" spans="1:4" x14ac:dyDescent="0.25">
      <c r="A13" s="60">
        <v>3</v>
      </c>
      <c r="B13" t="s">
        <v>38</v>
      </c>
      <c r="C13" s="61" t="s">
        <v>40</v>
      </c>
    </row>
    <row r="14" spans="1:4" x14ac:dyDescent="0.25">
      <c r="A14" s="60">
        <v>4</v>
      </c>
      <c r="B14" t="s">
        <v>61</v>
      </c>
      <c r="C14" s="61" t="s">
        <v>43</v>
      </c>
    </row>
    <row r="15" spans="1:4" x14ac:dyDescent="0.25">
      <c r="A15" s="60">
        <v>5</v>
      </c>
      <c r="B15" t="s">
        <v>63</v>
      </c>
      <c r="C15" s="61" t="s">
        <v>51</v>
      </c>
    </row>
    <row r="16" spans="1:4" x14ac:dyDescent="0.25">
      <c r="A16" s="60">
        <v>6</v>
      </c>
      <c r="B16" t="s">
        <v>62</v>
      </c>
      <c r="C16" s="61" t="s">
        <v>48</v>
      </c>
    </row>
    <row r="17" spans="1:3" x14ac:dyDescent="0.25">
      <c r="A17" s="60">
        <v>7</v>
      </c>
      <c r="B17" t="s">
        <v>64</v>
      </c>
      <c r="C17" s="61" t="s">
        <v>44</v>
      </c>
    </row>
    <row r="18" spans="1:3" ht="30" x14ac:dyDescent="0.25">
      <c r="A18" s="99">
        <v>8</v>
      </c>
      <c r="B18" s="100" t="s">
        <v>72</v>
      </c>
      <c r="C18" s="101" t="s">
        <v>65</v>
      </c>
    </row>
    <row r="19" spans="1:3" ht="30" x14ac:dyDescent="0.25">
      <c r="A19" s="60">
        <v>9</v>
      </c>
      <c r="B19" t="s">
        <v>71</v>
      </c>
      <c r="C19" s="61" t="s">
        <v>66</v>
      </c>
    </row>
    <row r="20" spans="1:3" x14ac:dyDescent="0.25">
      <c r="A20" s="60">
        <v>10</v>
      </c>
      <c r="B20" t="s">
        <v>69</v>
      </c>
      <c r="C20" s="61" t="s">
        <v>67</v>
      </c>
    </row>
    <row r="21" spans="1:3" x14ac:dyDescent="0.25">
      <c r="A21" s="60">
        <v>11</v>
      </c>
      <c r="B21" t="s">
        <v>70</v>
      </c>
      <c r="C21" s="61" t="s">
        <v>68</v>
      </c>
    </row>
    <row r="22" spans="1:3" ht="30" x14ac:dyDescent="0.25">
      <c r="A22" s="99">
        <v>12</v>
      </c>
      <c r="B22" s="100" t="s">
        <v>76</v>
      </c>
      <c r="C22" s="101" t="s">
        <v>73</v>
      </c>
    </row>
    <row r="23" spans="1:3" x14ac:dyDescent="0.25">
      <c r="A23" s="99">
        <v>13</v>
      </c>
      <c r="B23" s="100" t="s">
        <v>74</v>
      </c>
      <c r="C23" s="101" t="s">
        <v>75</v>
      </c>
    </row>
    <row r="24" spans="1:3" ht="45" x14ac:dyDescent="0.25">
      <c r="A24" s="99">
        <v>14</v>
      </c>
      <c r="B24" s="100"/>
      <c r="C24" s="101" t="s">
        <v>77</v>
      </c>
    </row>
    <row r="25" spans="1:3" x14ac:dyDescent="0.25">
      <c r="A25" s="60">
        <v>15</v>
      </c>
      <c r="C25" s="61" t="s">
        <v>55</v>
      </c>
    </row>
    <row r="26" spans="1:3" x14ac:dyDescent="0.25">
      <c r="A26" s="60"/>
    </row>
    <row r="27" spans="1:3" x14ac:dyDescent="0.25">
      <c r="A27" s="60" t="s">
        <v>53</v>
      </c>
    </row>
    <row r="28" spans="1:3" x14ac:dyDescent="0.25">
      <c r="A28" s="60"/>
    </row>
    <row r="29" spans="1:3" x14ac:dyDescent="0.25">
      <c r="A29" s="60"/>
    </row>
    <row r="30" spans="1:3" x14ac:dyDescent="0.25">
      <c r="A30" s="60"/>
    </row>
    <row r="31" spans="1:3" x14ac:dyDescent="0.25">
      <c r="A31" s="60"/>
    </row>
    <row r="32" spans="1:3" x14ac:dyDescent="0.25">
      <c r="A32" s="60"/>
    </row>
    <row r="33" spans="1:1" x14ac:dyDescent="0.25">
      <c r="A33" s="60"/>
    </row>
    <row r="34" spans="1:1" x14ac:dyDescent="0.25">
      <c r="A34" s="60"/>
    </row>
    <row r="35" spans="1:1" x14ac:dyDescent="0.25">
      <c r="A35" s="60"/>
    </row>
    <row r="36" spans="1:1" x14ac:dyDescent="0.25">
      <c r="A36" s="60"/>
    </row>
    <row r="37" spans="1:1" x14ac:dyDescent="0.25">
      <c r="A37" s="60"/>
    </row>
    <row r="38" spans="1:1" x14ac:dyDescent="0.25">
      <c r="A38" s="60"/>
    </row>
    <row r="39" spans="1:1" x14ac:dyDescent="0.25">
      <c r="A39" s="60"/>
    </row>
    <row r="40" spans="1:1" x14ac:dyDescent="0.25">
      <c r="A40" s="60"/>
    </row>
  </sheetData>
  <pageMargins left="0.511811024" right="0.511811024" top="0.78740157499999996" bottom="0.78740157499999996" header="0.31496062000000002" footer="0.31496062000000002"/>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88EA6-FC2F-4C2A-A8BB-3032891A4024}">
  <sheetPr codeName="Planilha1"/>
  <dimension ref="A1:V45"/>
  <sheetViews>
    <sheetView showGridLines="0" zoomScale="62" zoomScaleNormal="62" workbookViewId="0">
      <selection activeCell="J46" sqref="J46"/>
    </sheetView>
  </sheetViews>
  <sheetFormatPr defaultColWidth="13.7109375" defaultRowHeight="15" x14ac:dyDescent="0.25"/>
  <cols>
    <col min="1" max="1" width="2" style="6" customWidth="1"/>
    <col min="2" max="2" width="23.140625" style="6" customWidth="1"/>
    <col min="3" max="3" width="33.42578125" style="6" customWidth="1"/>
    <col min="4" max="4" width="18" style="6" customWidth="1"/>
    <col min="5" max="5" width="19" style="9" customWidth="1"/>
    <col min="6" max="6" width="19.28515625" style="6" customWidth="1"/>
    <col min="7" max="7" width="33.85546875" style="6" customWidth="1"/>
    <col min="8" max="8" width="18.28515625" style="6" customWidth="1"/>
    <col min="9" max="9" width="25.28515625" style="9" customWidth="1"/>
    <col min="10" max="10" width="27.85546875" style="6" customWidth="1"/>
    <col min="11" max="11" width="28.5703125" style="6" customWidth="1"/>
    <col min="12" max="12" width="34.5703125" style="6" customWidth="1"/>
    <col min="13" max="13" width="6.140625" style="6" customWidth="1"/>
    <col min="14" max="14" width="43.5703125" style="6" bestFit="1" customWidth="1"/>
    <col min="15" max="15" width="43.5703125" style="9" bestFit="1" customWidth="1"/>
    <col min="16" max="16" width="43.5703125" style="6" bestFit="1" customWidth="1"/>
    <col min="17" max="17" width="43.5703125" style="6" customWidth="1"/>
    <col min="18" max="18" width="43.5703125" style="6" bestFit="1" customWidth="1"/>
    <col min="19" max="19" width="43.5703125" style="9" bestFit="1" customWidth="1"/>
    <col min="20" max="20" width="43.7109375" style="8" customWidth="1"/>
    <col min="21" max="21" width="44.85546875" style="6" bestFit="1" customWidth="1"/>
    <col min="22" max="22" width="15.85546875" style="6" customWidth="1"/>
    <col min="23" max="23" width="44" style="6" bestFit="1" customWidth="1"/>
    <col min="24" max="24" width="19.5703125" style="6" bestFit="1" customWidth="1"/>
    <col min="25" max="25" width="39.85546875" style="6" bestFit="1" customWidth="1"/>
    <col min="26" max="27" width="42.140625" style="6" bestFit="1" customWidth="1"/>
    <col min="28" max="16384" width="13.7109375" style="6"/>
  </cols>
  <sheetData>
    <row r="1" spans="1:21" ht="39" customHeight="1" thickBot="1" x14ac:dyDescent="0.3">
      <c r="A1" s="111"/>
      <c r="B1" s="111"/>
      <c r="C1" s="111"/>
      <c r="D1" s="111"/>
      <c r="E1" s="111"/>
      <c r="F1" s="111"/>
      <c r="G1" s="111"/>
      <c r="H1" s="8"/>
      <c r="I1" s="8"/>
    </row>
    <row r="2" spans="1:21" x14ac:dyDescent="0.25">
      <c r="B2" s="10" t="s">
        <v>12</v>
      </c>
      <c r="C2" s="11" t="s">
        <v>101</v>
      </c>
      <c r="D2" s="12"/>
      <c r="E2" s="7"/>
      <c r="F2" s="8"/>
      <c r="G2" s="8"/>
      <c r="H2" s="8"/>
      <c r="I2" s="7"/>
    </row>
    <row r="3" spans="1:21" x14ac:dyDescent="0.25">
      <c r="B3" s="13" t="s">
        <v>13</v>
      </c>
      <c r="C3" s="2" t="s">
        <v>78</v>
      </c>
      <c r="D3" s="12"/>
      <c r="E3" s="7"/>
      <c r="F3" s="8"/>
      <c r="G3" s="8"/>
      <c r="H3" s="8"/>
      <c r="I3" s="7"/>
      <c r="S3" s="14"/>
    </row>
    <row r="4" spans="1:21" x14ac:dyDescent="0.25">
      <c r="B4" s="13" t="s">
        <v>39</v>
      </c>
      <c r="C4" s="2" t="s">
        <v>79</v>
      </c>
      <c r="D4" s="12"/>
    </row>
    <row r="5" spans="1:21" ht="15.75" thickBot="1" x14ac:dyDescent="0.3">
      <c r="B5" s="15" t="s">
        <v>19</v>
      </c>
      <c r="C5" s="16">
        <v>45936</v>
      </c>
      <c r="D5" s="17"/>
    </row>
    <row r="6" spans="1:21" ht="15" customHeight="1" thickBot="1" x14ac:dyDescent="0.3">
      <c r="B6" s="18"/>
      <c r="C6" s="18"/>
      <c r="D6" s="18"/>
      <c r="E6" s="19"/>
      <c r="F6" s="20"/>
      <c r="G6" s="20"/>
      <c r="H6" s="20"/>
      <c r="I6" s="19"/>
      <c r="J6" s="20"/>
      <c r="K6" s="20"/>
      <c r="L6" s="20"/>
      <c r="M6" s="20"/>
      <c r="N6" s="21"/>
      <c r="O6" s="21"/>
      <c r="P6" s="21"/>
      <c r="Q6" s="21"/>
      <c r="R6" s="21"/>
      <c r="S6" s="22"/>
      <c r="T6" s="23"/>
    </row>
    <row r="7" spans="1:21" ht="15" customHeight="1" thickBot="1" x14ac:dyDescent="0.3">
      <c r="B7" s="24" t="s">
        <v>8</v>
      </c>
      <c r="C7" s="130" t="s">
        <v>105</v>
      </c>
      <c r="D7" s="131"/>
      <c r="E7" s="131"/>
      <c r="F7" s="131"/>
      <c r="G7" s="131"/>
      <c r="H7" s="132"/>
      <c r="I7" s="73" t="s">
        <v>9</v>
      </c>
      <c r="J7" s="76" t="s">
        <v>80</v>
      </c>
      <c r="K7" s="25" t="s">
        <v>18</v>
      </c>
      <c r="L7" s="26">
        <v>50</v>
      </c>
      <c r="N7" s="12"/>
      <c r="O7" s="126" t="s">
        <v>28</v>
      </c>
      <c r="P7" s="127"/>
      <c r="Q7" s="81"/>
      <c r="R7" s="81"/>
      <c r="S7" s="81"/>
      <c r="T7" s="81"/>
      <c r="U7" s="81"/>
    </row>
    <row r="8" spans="1:21" ht="15.75" thickBot="1" x14ac:dyDescent="0.3">
      <c r="B8" s="120" t="s">
        <v>4</v>
      </c>
      <c r="C8" s="121"/>
      <c r="D8" s="121"/>
      <c r="E8" s="121"/>
      <c r="F8" s="121"/>
      <c r="G8" s="121"/>
      <c r="H8" s="121"/>
      <c r="I8" s="121"/>
      <c r="J8" s="121"/>
      <c r="K8" s="121"/>
      <c r="L8" s="122"/>
      <c r="M8" s="8"/>
      <c r="N8" s="21"/>
      <c r="O8" s="118" t="s">
        <v>58</v>
      </c>
      <c r="P8" s="119"/>
      <c r="Q8" s="83"/>
      <c r="R8" s="81"/>
      <c r="S8" s="81"/>
      <c r="T8" s="81"/>
      <c r="U8" s="81"/>
    </row>
    <row r="9" spans="1:21" ht="33.75" customHeight="1" thickBot="1" x14ac:dyDescent="0.3">
      <c r="B9" s="65" t="s">
        <v>0</v>
      </c>
      <c r="C9" s="103" t="s">
        <v>15</v>
      </c>
      <c r="D9" s="66" t="s">
        <v>20</v>
      </c>
      <c r="E9" s="67" t="s">
        <v>1</v>
      </c>
      <c r="F9" s="68" t="s">
        <v>2</v>
      </c>
      <c r="G9" s="104" t="s">
        <v>14</v>
      </c>
      <c r="H9" s="68" t="s">
        <v>56</v>
      </c>
      <c r="I9" s="68" t="s">
        <v>57</v>
      </c>
      <c r="J9" s="104" t="s">
        <v>16</v>
      </c>
      <c r="K9" s="105" t="s">
        <v>47</v>
      </c>
      <c r="L9" s="70" t="s">
        <v>10</v>
      </c>
      <c r="N9" s="21"/>
      <c r="O9" s="78" t="s">
        <v>23</v>
      </c>
      <c r="P9" s="82" t="s">
        <v>49</v>
      </c>
      <c r="Q9" s="84"/>
      <c r="R9" s="12"/>
      <c r="S9" s="12"/>
      <c r="T9" s="12"/>
      <c r="U9" s="12"/>
    </row>
    <row r="10" spans="1:21" x14ac:dyDescent="0.25">
      <c r="B10" s="63"/>
      <c r="C10" s="29"/>
      <c r="D10" s="64"/>
      <c r="E10" s="30"/>
      <c r="F10" s="31"/>
      <c r="G10" s="32"/>
      <c r="H10" s="32"/>
      <c r="I10" s="32"/>
      <c r="J10" s="74" t="str">
        <f>IF(ISBLANK(E10),"",IF(ISNUMBER(H10),(I10-H10)/H10,0))</f>
        <v/>
      </c>
      <c r="K10" s="75"/>
      <c r="L10" s="3" t="str">
        <f t="shared" ref="L10:L16" si="0">IF(ISNUMBER(K10),IF($L$32&lt;&gt;$P$9,O10,P10),"")</f>
        <v/>
      </c>
      <c r="N10" s="21"/>
      <c r="O10" s="90" t="str">
        <f>IF(ISNUMBER(K10),IF(OR(K10&lt;_xlfn.QUARTILE.INC($K$10:$K$29,1)-1.5*(_xlfn.QUARTILE.INC($K$10:K29,3)-_xlfn.QUARTILE.INC($K$10:$K$29,1)),K10&gt;_xlfn.QUARTILE.INC($K$10:$K$29,3)+1.5*(_xlfn.QUARTILE.INC($K$10:$K$29,3)-_xlfn.QUARTILE.INC($K$10:$K$29,1))),"Não","Sim"),"")</f>
        <v/>
      </c>
      <c r="P10" s="33"/>
      <c r="S10" s="6"/>
      <c r="T10" s="6"/>
    </row>
    <row r="11" spans="1:21" x14ac:dyDescent="0.25">
      <c r="B11" s="63"/>
      <c r="C11" s="64"/>
      <c r="D11" s="64"/>
      <c r="E11" s="30"/>
      <c r="F11" s="31"/>
      <c r="G11" s="32"/>
      <c r="H11" s="32"/>
      <c r="I11" s="32"/>
      <c r="J11" s="74" t="str">
        <f t="shared" ref="J11:J16" si="1">IF(ISBLANK(E11),"",IF(ISNUMBER(H11),(I11-H11)/H11,0))</f>
        <v/>
      </c>
      <c r="K11" s="75"/>
      <c r="L11" s="3" t="str">
        <f t="shared" si="0"/>
        <v/>
      </c>
      <c r="N11" s="21"/>
      <c r="O11" s="79" t="str">
        <f>IF(ISNUMBER(K11),IF(OR(K11&lt;_xlfn.QUARTILE.INC($K$10:$K$29,1)-1.5*(_xlfn.QUARTILE.INC($K$10:K29,3)-_xlfn.QUARTILE.INC($K$10:$K$29,1)),K11&gt;_xlfn.QUARTILE.INC($K$10:$K$29,3)+1.5*(_xlfn.QUARTILE.INC($K$10:$K$29,3)-_xlfn.QUARTILE.INC($K$10:$K$29,1))),"Não","Sim"),"")</f>
        <v/>
      </c>
      <c r="P11" s="35"/>
      <c r="S11" s="6"/>
      <c r="T11" s="6"/>
    </row>
    <row r="12" spans="1:21" x14ac:dyDescent="0.25">
      <c r="B12" s="63"/>
      <c r="C12" s="64"/>
      <c r="D12" s="64"/>
      <c r="E12" s="30"/>
      <c r="F12" s="31"/>
      <c r="G12" s="34"/>
      <c r="H12" s="34"/>
      <c r="I12" s="34"/>
      <c r="J12" s="74" t="str">
        <f t="shared" si="1"/>
        <v/>
      </c>
      <c r="K12" s="75"/>
      <c r="L12" s="3" t="str">
        <f t="shared" si="0"/>
        <v/>
      </c>
      <c r="N12" s="21"/>
      <c r="O12" s="79" t="str">
        <f>IF(ISNUMBER(K12),IF(OR(K12&lt;_xlfn.QUARTILE.INC($K$10:$K$29,1)-1.5*(_xlfn.QUARTILE.INC($K$10:K30,3)-_xlfn.QUARTILE.INC($K$10:$K$29,1)),K12&gt;_xlfn.QUARTILE.INC($K$10:$K$29,3)+1.5*(_xlfn.QUARTILE.INC($K$10:$K$29,3)-_xlfn.QUARTILE.INC($K$10:$K$29,1))),"Não","Sim"),"")</f>
        <v/>
      </c>
      <c r="P12" s="35"/>
      <c r="S12" s="6"/>
      <c r="T12" s="6"/>
    </row>
    <row r="13" spans="1:21" x14ac:dyDescent="0.25">
      <c r="B13" s="63"/>
      <c r="C13" s="64"/>
      <c r="D13" s="64"/>
      <c r="E13" s="30"/>
      <c r="F13" s="31"/>
      <c r="G13" s="34"/>
      <c r="H13" s="34"/>
      <c r="I13" s="34"/>
      <c r="J13" s="74" t="str">
        <f t="shared" si="1"/>
        <v/>
      </c>
      <c r="K13" s="75" t="str">
        <f t="shared" ref="K13:K16" si="2">IF(ISBLANK(E13),"",E13*(1+J13))</f>
        <v/>
      </c>
      <c r="L13" s="3" t="str">
        <f t="shared" si="0"/>
        <v/>
      </c>
      <c r="N13" s="21"/>
      <c r="O13" s="79" t="str">
        <f>IF(ISNUMBER(K13),IF(OR(K13&lt;_xlfn.QUARTILE.INC($K$10:$K$29,1)-1.5*(_xlfn.QUARTILE.INC($K$10:K31,3)-_xlfn.QUARTILE.INC($K$10:$K$29,1)),K13&gt;_xlfn.QUARTILE.INC($K$10:$K$29,3)+1.5*(_xlfn.QUARTILE.INC($K$10:$K$29,3)-_xlfn.QUARTILE.INC($K$10:$K$29,1))),"Não","Sim"),"")</f>
        <v/>
      </c>
      <c r="P13" s="35"/>
      <c r="S13" s="6"/>
      <c r="T13" s="6"/>
    </row>
    <row r="14" spans="1:21" x14ac:dyDescent="0.25">
      <c r="B14" s="63"/>
      <c r="C14" s="64"/>
      <c r="D14" s="64"/>
      <c r="E14" s="30"/>
      <c r="F14" s="31"/>
      <c r="G14" s="34"/>
      <c r="H14" s="34"/>
      <c r="I14" s="34"/>
      <c r="J14" s="74" t="str">
        <f t="shared" si="1"/>
        <v/>
      </c>
      <c r="K14" s="75" t="str">
        <f t="shared" si="2"/>
        <v/>
      </c>
      <c r="L14" s="3" t="str">
        <f t="shared" si="0"/>
        <v/>
      </c>
      <c r="N14" s="21"/>
      <c r="O14" s="79" t="str">
        <f>IF(ISNUMBER(K14),IF(OR(K14&lt;_xlfn.QUARTILE.INC($K$10:$K$29,1)-1.5*(_xlfn.QUARTILE.INC($K$10:K32,3)-_xlfn.QUARTILE.INC($K$10:$K$29,1)),K14&gt;_xlfn.QUARTILE.INC($K$10:$K$29,3)+1.5*(_xlfn.QUARTILE.INC($K$10:$K$29,3)-_xlfn.QUARTILE.INC($K$10:$K$29,1))),"Não","Sim"),"")</f>
        <v/>
      </c>
      <c r="P14" s="35"/>
      <c r="S14" s="6"/>
      <c r="T14" s="6"/>
    </row>
    <row r="15" spans="1:21" x14ac:dyDescent="0.25">
      <c r="B15" s="63"/>
      <c r="C15" s="64"/>
      <c r="D15" s="64"/>
      <c r="E15" s="30"/>
      <c r="F15" s="31"/>
      <c r="G15" s="34"/>
      <c r="H15" s="34"/>
      <c r="I15" s="34"/>
      <c r="J15" s="74" t="str">
        <f t="shared" si="1"/>
        <v/>
      </c>
      <c r="K15" s="75" t="str">
        <f t="shared" si="2"/>
        <v/>
      </c>
      <c r="L15" s="3" t="str">
        <f t="shared" si="0"/>
        <v/>
      </c>
      <c r="N15" s="21"/>
      <c r="O15" s="79" t="str">
        <f>IF(ISNUMBER(K15),IF(OR(K15&lt;_xlfn.QUARTILE.INC($K$10:$K$29,1)-1.5*(_xlfn.QUARTILE.INC($K$10:K35,3)-_xlfn.QUARTILE.INC($K$10:$K$29,1)),K15&gt;_xlfn.QUARTILE.INC($K$10:$K$29,3)+1.5*(_xlfn.QUARTILE.INC($K$10:$K$29,3)-_xlfn.QUARTILE.INC($K$10:$K$29,1))),"Não","Sim"),"")</f>
        <v/>
      </c>
      <c r="P15" s="35"/>
      <c r="S15" s="6"/>
      <c r="T15" s="6"/>
    </row>
    <row r="16" spans="1:21" ht="15.75" thickBot="1" x14ac:dyDescent="0.3">
      <c r="B16" s="63"/>
      <c r="C16" s="36"/>
      <c r="D16" s="64"/>
      <c r="E16" s="30"/>
      <c r="F16" s="31"/>
      <c r="G16" s="34"/>
      <c r="H16" s="34"/>
      <c r="I16" s="34"/>
      <c r="J16" s="74" t="str">
        <f t="shared" si="1"/>
        <v/>
      </c>
      <c r="K16" s="75" t="str">
        <f t="shared" si="2"/>
        <v/>
      </c>
      <c r="L16" s="3" t="str">
        <f t="shared" si="0"/>
        <v/>
      </c>
      <c r="N16" s="21"/>
      <c r="O16" s="77" t="str">
        <f>IF(ISNUMBER(K16),IF(OR(K16&lt;_xlfn.QUARTILE.INC($K$10:$K$29,1)-1.5*(_xlfn.QUARTILE.INC($I$10:I37,3)-_xlfn.QUARTILE.INC($K$10:$K$29,1)),K16&gt;_xlfn.QUARTILE.INC($K$10:$K$29,3)+1.5*(_xlfn.QUARTILE.INC($K$10:$K$29,3)-_xlfn.QUARTILE.INC($K$10:$K$29,1))),"Não","Sim"),"")</f>
        <v/>
      </c>
      <c r="P16" s="37"/>
      <c r="S16" s="6"/>
      <c r="T16" s="6"/>
    </row>
    <row r="17" spans="2:22" ht="15.75" thickBot="1" x14ac:dyDescent="0.3">
      <c r="B17" s="120" t="s">
        <v>5</v>
      </c>
      <c r="C17" s="121"/>
      <c r="D17" s="121"/>
      <c r="E17" s="121"/>
      <c r="F17" s="121"/>
      <c r="G17" s="121"/>
      <c r="H17" s="121"/>
      <c r="I17" s="121"/>
      <c r="J17" s="121"/>
      <c r="K17" s="121"/>
      <c r="L17" s="122"/>
      <c r="N17" s="21"/>
      <c r="O17" s="128" t="s">
        <v>24</v>
      </c>
      <c r="P17" s="129"/>
      <c r="Q17" s="84"/>
      <c r="S17" s="6"/>
      <c r="T17" s="6"/>
      <c r="V17" s="8"/>
    </row>
    <row r="18" spans="2:22" ht="15.75" thickBot="1" x14ac:dyDescent="0.3">
      <c r="B18" s="123" t="s">
        <v>3</v>
      </c>
      <c r="C18" s="124"/>
      <c r="D18" s="124"/>
      <c r="E18" s="124"/>
      <c r="F18" s="124"/>
      <c r="G18" s="124"/>
      <c r="H18" s="124"/>
      <c r="I18" s="125"/>
      <c r="J18" s="71" t="s">
        <v>2</v>
      </c>
      <c r="K18" s="72" t="s">
        <v>46</v>
      </c>
      <c r="L18" s="70" t="s">
        <v>11</v>
      </c>
      <c r="N18" s="21"/>
      <c r="O18" s="27" t="s">
        <v>23</v>
      </c>
      <c r="P18" s="28" t="s">
        <v>49</v>
      </c>
      <c r="Q18" s="8"/>
      <c r="S18" s="6"/>
      <c r="T18" s="6"/>
    </row>
    <row r="19" spans="2:22" x14ac:dyDescent="0.25">
      <c r="B19" s="112" t="s">
        <v>81</v>
      </c>
      <c r="C19" s="113"/>
      <c r="D19" s="113"/>
      <c r="E19" s="113"/>
      <c r="F19" s="113"/>
      <c r="G19" s="113"/>
      <c r="H19" s="113"/>
      <c r="I19" s="114"/>
      <c r="J19" s="31">
        <v>45931</v>
      </c>
      <c r="K19" s="38">
        <v>48314.6</v>
      </c>
      <c r="L19" s="3" t="str">
        <f t="shared" ref="L19:L29" si="3">IF(ISNUMBER(K19),IF($L$32=$O$18,O19,IF($L$32=$P$18,P19,"")),"")</f>
        <v>Sim</v>
      </c>
      <c r="N19" s="21"/>
      <c r="O19" s="48" t="str">
        <f>IF(ISNUMBER(K19),IF(OR(K19&lt;_xlfn.QUARTILE.INC($K$10:$K$29,1)-1.5*(_xlfn.QUARTILE.INC($K$10:$K$29,3)-_xlfn.QUARTILE.INC($K$10:$K$29,1)),K19&gt;_xlfn.QUARTILE.INC($K$10:$K$29,3)+1.5*(_xlfn.QUARTILE.INC($K$10:$K$29,3)-_xlfn.QUARTILE.INC($K$10:$K$29,1))),"Não","Sim"),"")</f>
        <v>Sim</v>
      </c>
      <c r="P19" s="33"/>
      <c r="Q19" s="8"/>
      <c r="S19" s="6"/>
      <c r="T19" s="6"/>
    </row>
    <row r="20" spans="2:22" x14ac:dyDescent="0.25">
      <c r="B20" s="112" t="s">
        <v>82</v>
      </c>
      <c r="C20" s="113"/>
      <c r="D20" s="113"/>
      <c r="E20" s="113"/>
      <c r="F20" s="113"/>
      <c r="G20" s="113"/>
      <c r="H20" s="113"/>
      <c r="I20" s="114"/>
      <c r="J20" s="31">
        <v>45953</v>
      </c>
      <c r="K20" s="106">
        <v>43214.6</v>
      </c>
      <c r="L20" s="3" t="str">
        <f t="shared" si="3"/>
        <v>Sim</v>
      </c>
      <c r="N20" s="21"/>
      <c r="O20" s="48" t="str">
        <f>IF(ISNUMBER(K20),IF(OR(K20&lt;_xlfn.QUARTILE.INC($K$10:$K$29,1)-1.5*(_xlfn.QUARTILE.INC($K$10:$K$29,3)-_xlfn.QUARTILE.INC($K$10:$K$29,1)),K20&gt;_xlfn.QUARTILE.INC($K$10:$K$29,3)+1.5*(_xlfn.QUARTILE.INC($K$10:$K$29,3)-_xlfn.QUARTILE.INC($K$10:$K$29,1))),"Não","Sim"),"")</f>
        <v>Sim</v>
      </c>
      <c r="P20" s="35"/>
      <c r="Q20" s="8"/>
      <c r="S20" s="6"/>
      <c r="T20" s="6"/>
    </row>
    <row r="21" spans="2:22" x14ac:dyDescent="0.25">
      <c r="B21" s="115" t="s">
        <v>87</v>
      </c>
      <c r="C21" s="116"/>
      <c r="D21" s="116"/>
      <c r="E21" s="116"/>
      <c r="F21" s="116"/>
      <c r="G21" s="116"/>
      <c r="H21" s="116"/>
      <c r="I21" s="117"/>
      <c r="J21" s="31">
        <v>45954</v>
      </c>
      <c r="K21" s="38">
        <v>55957.5</v>
      </c>
      <c r="L21" s="3" t="str">
        <f t="shared" ref="L21:L22" si="4">IF(ISNUMBER(K21),IF($L$32=$O$18,O21,IF($L$32=$P$18,P21,"")),"")</f>
        <v>Sim</v>
      </c>
      <c r="N21" s="21"/>
      <c r="O21" s="48" t="str">
        <f t="shared" ref="O21:O29" si="5">IF(ISNUMBER(K21),IF(OR(K21&lt;_xlfn.QUARTILE.INC($K$10:$K$29,1)-1.5*(_xlfn.QUARTILE.INC($K$10:$K$29,3)-_xlfn.QUARTILE.INC($K$10:$K$29,1)),K21&gt;_xlfn.QUARTILE.INC($K$10:$K$29,3)+1.5*(_xlfn.QUARTILE.INC($K$10:$K$29,3)-_xlfn.QUARTILE.INC($K$10:$K$29,1))),"Não","Sim"),"")</f>
        <v>Sim</v>
      </c>
      <c r="P21" s="35"/>
      <c r="Q21" s="8"/>
      <c r="S21" s="6"/>
      <c r="T21" s="6"/>
    </row>
    <row r="22" spans="2:22" x14ac:dyDescent="0.25">
      <c r="B22" s="112" t="s">
        <v>83</v>
      </c>
      <c r="C22" s="113"/>
      <c r="D22" s="113"/>
      <c r="E22" s="113"/>
      <c r="F22" s="113"/>
      <c r="G22" s="113"/>
      <c r="H22" s="113"/>
      <c r="I22" s="114"/>
      <c r="J22" s="31">
        <v>45939</v>
      </c>
      <c r="K22" s="38">
        <v>49969.599999999999</v>
      </c>
      <c r="L22" s="3" t="str">
        <f t="shared" si="4"/>
        <v>Sim</v>
      </c>
      <c r="N22" s="21"/>
      <c r="O22" s="48" t="str">
        <f t="shared" si="5"/>
        <v>Sim</v>
      </c>
      <c r="P22" s="35"/>
      <c r="Q22" s="8"/>
      <c r="S22" s="6"/>
      <c r="T22" s="6"/>
    </row>
    <row r="23" spans="2:22" x14ac:dyDescent="0.25">
      <c r="B23" s="112" t="s">
        <v>89</v>
      </c>
      <c r="C23" s="113"/>
      <c r="D23" s="113"/>
      <c r="E23" s="113"/>
      <c r="F23" s="113"/>
      <c r="G23" s="113"/>
      <c r="H23" s="113"/>
      <c r="I23" s="114"/>
      <c r="J23" s="31">
        <v>45965</v>
      </c>
      <c r="K23" s="107">
        <v>54314.6</v>
      </c>
      <c r="L23" s="3" t="s">
        <v>88</v>
      </c>
      <c r="N23" s="21"/>
      <c r="O23" s="48" t="str">
        <f t="shared" si="5"/>
        <v>Sim</v>
      </c>
      <c r="P23" s="35"/>
      <c r="Q23" s="8"/>
      <c r="S23" s="6"/>
      <c r="T23" s="6"/>
    </row>
    <row r="24" spans="2:22" x14ac:dyDescent="0.25">
      <c r="B24" s="112" t="s">
        <v>102</v>
      </c>
      <c r="C24" s="113"/>
      <c r="D24" s="113"/>
      <c r="E24" s="113"/>
      <c r="F24" s="113"/>
      <c r="G24" s="113"/>
      <c r="H24" s="113"/>
      <c r="I24" s="114"/>
      <c r="J24" s="31">
        <v>45965</v>
      </c>
      <c r="K24" s="38">
        <v>52314.6</v>
      </c>
      <c r="L24" s="3" t="str">
        <f t="shared" si="3"/>
        <v>Sim</v>
      </c>
      <c r="N24" s="21"/>
      <c r="O24" s="48" t="str">
        <f t="shared" si="5"/>
        <v>Sim</v>
      </c>
      <c r="P24" s="35"/>
      <c r="Q24" s="8"/>
      <c r="S24" s="6"/>
      <c r="T24" s="6"/>
    </row>
    <row r="25" spans="2:22" x14ac:dyDescent="0.25">
      <c r="B25" s="112"/>
      <c r="C25" s="113"/>
      <c r="D25" s="113"/>
      <c r="E25" s="113"/>
      <c r="F25" s="113"/>
      <c r="G25" s="113"/>
      <c r="H25" s="113"/>
      <c r="I25" s="114"/>
      <c r="J25" s="31"/>
      <c r="K25" s="38"/>
      <c r="L25" s="3" t="str">
        <f t="shared" si="3"/>
        <v/>
      </c>
      <c r="N25" s="21"/>
      <c r="O25" s="48" t="str">
        <f t="shared" si="5"/>
        <v/>
      </c>
      <c r="P25" s="35"/>
      <c r="Q25" s="8"/>
      <c r="S25" s="6"/>
      <c r="T25" s="6"/>
    </row>
    <row r="26" spans="2:22" x14ac:dyDescent="0.25">
      <c r="B26" s="112"/>
      <c r="C26" s="113"/>
      <c r="D26" s="113"/>
      <c r="E26" s="113"/>
      <c r="F26" s="113"/>
      <c r="G26" s="113"/>
      <c r="H26" s="113"/>
      <c r="I26" s="114"/>
      <c r="J26" s="31"/>
      <c r="K26" s="38"/>
      <c r="L26" s="3" t="str">
        <f t="shared" si="3"/>
        <v/>
      </c>
      <c r="N26" s="21"/>
      <c r="O26" s="48" t="str">
        <f t="shared" si="5"/>
        <v/>
      </c>
      <c r="P26" s="35"/>
      <c r="Q26" s="39"/>
      <c r="S26" s="6"/>
      <c r="T26" s="6"/>
    </row>
    <row r="27" spans="2:22" x14ac:dyDescent="0.25">
      <c r="B27" s="112"/>
      <c r="C27" s="113"/>
      <c r="D27" s="113"/>
      <c r="E27" s="113"/>
      <c r="F27" s="113"/>
      <c r="G27" s="113"/>
      <c r="H27" s="113"/>
      <c r="I27" s="114"/>
      <c r="J27" s="31"/>
      <c r="K27" s="38"/>
      <c r="L27" s="3" t="str">
        <f t="shared" si="3"/>
        <v/>
      </c>
      <c r="N27" s="21"/>
      <c r="O27" s="48" t="str">
        <f t="shared" si="5"/>
        <v/>
      </c>
      <c r="P27" s="35"/>
      <c r="Q27" s="8"/>
      <c r="S27" s="6"/>
      <c r="T27" s="6"/>
    </row>
    <row r="28" spans="2:22" x14ac:dyDescent="0.25">
      <c r="B28" s="112"/>
      <c r="C28" s="113"/>
      <c r="D28" s="113"/>
      <c r="E28" s="113"/>
      <c r="F28" s="113"/>
      <c r="G28" s="113"/>
      <c r="H28" s="113"/>
      <c r="I28" s="114"/>
      <c r="J28" s="31"/>
      <c r="K28" s="38"/>
      <c r="L28" s="3" t="str">
        <f t="shared" si="3"/>
        <v/>
      </c>
      <c r="N28" s="21"/>
      <c r="O28" s="48" t="str">
        <f t="shared" si="5"/>
        <v/>
      </c>
      <c r="P28" s="35"/>
      <c r="Q28" s="8"/>
      <c r="S28" s="6"/>
      <c r="T28" s="6"/>
    </row>
    <row r="29" spans="2:22" ht="15.75" thickBot="1" x14ac:dyDescent="0.3">
      <c r="B29" s="112"/>
      <c r="C29" s="113"/>
      <c r="D29" s="113"/>
      <c r="E29" s="113"/>
      <c r="F29" s="113"/>
      <c r="G29" s="113"/>
      <c r="H29" s="113"/>
      <c r="I29" s="114"/>
      <c r="J29" s="31"/>
      <c r="K29" s="59"/>
      <c r="L29" s="3" t="str">
        <f t="shared" si="3"/>
        <v/>
      </c>
      <c r="N29" s="21"/>
      <c r="O29" s="48" t="str">
        <f t="shared" si="5"/>
        <v/>
      </c>
      <c r="P29" s="37"/>
      <c r="Q29" s="8"/>
      <c r="S29" s="6"/>
      <c r="T29" s="6"/>
    </row>
    <row r="30" spans="2:22" x14ac:dyDescent="0.25">
      <c r="B30" s="91" t="s">
        <v>17</v>
      </c>
      <c r="C30" s="150" t="s">
        <v>110</v>
      </c>
      <c r="D30" s="150"/>
      <c r="E30" s="150"/>
      <c r="F30" s="150"/>
      <c r="G30" s="150"/>
      <c r="H30" s="150"/>
      <c r="I30" s="150"/>
      <c r="J30" s="151"/>
      <c r="K30" s="41" t="s">
        <v>6</v>
      </c>
      <c r="L30" s="4" cm="1">
        <f t="array" ref="L30">IF($L$32="","Selecione metodologia para exclusão de preços",AVERAGE(IF($L$10:$L$29="Sim",$K$10:$K$29)))</f>
        <v>50680.916666666664</v>
      </c>
      <c r="N30" s="40" t="s">
        <v>25</v>
      </c>
      <c r="O30" s="49" cm="1">
        <f t="array" ref="O30">IF(COUNTIF(O19:O29,"Sim")&lt;3,"N/D (são necessários pelo menos 3 preços)",AVERAGE(IF(O19:O29="Sim",$K19:$K29)))</f>
        <v>50680.916666666664</v>
      </c>
      <c r="P30" s="50" t="str" cm="1">
        <f t="array" ref="P30">IF(COUNTIF(P19:P22,"Sim")&lt;3,"N/D (são necessários pelo menos 3 preços)",AVERAGE(IF(P19:P29="Sim",$K19:$K22)))</f>
        <v>N/D (são necessários pelo menos 3 preços)</v>
      </c>
      <c r="Q30" s="8"/>
      <c r="S30" s="6"/>
      <c r="T30" s="6"/>
    </row>
    <row r="31" spans="2:22" ht="51" customHeight="1" thickBot="1" x14ac:dyDescent="0.3">
      <c r="B31" s="94"/>
      <c r="C31" s="152"/>
      <c r="D31" s="152"/>
      <c r="E31" s="152"/>
      <c r="F31" s="152"/>
      <c r="G31" s="152"/>
      <c r="H31" s="152"/>
      <c r="I31" s="152"/>
      <c r="J31" s="153"/>
      <c r="K31" s="43" t="s">
        <v>7</v>
      </c>
      <c r="L31" s="5" cm="1">
        <f t="array" ref="L31">IF($L$32="","Selecione metodologia para exclusão de preços",MEDIAN(IF($L$10:$L$29="Sim",$K$10:$K$29)))</f>
        <v>51142.1</v>
      </c>
      <c r="N31" s="42" t="s">
        <v>26</v>
      </c>
      <c r="O31" s="51" cm="1">
        <f t="array" ref="O31">IF(COUNTIF(O19:O29,"Sim")&lt;3,"N/D (são necessários pelo menos 3 preços)",MEDIAN(IF(O19:O29="Sim",$K19:$K29)))</f>
        <v>51142.1</v>
      </c>
      <c r="P31" s="52" t="str" cm="1">
        <f t="array" ref="P31">IF(COUNTIF(P19:P29,"Sim")&lt;3,"N/D (são necessários pelo menos 3 preços)",MEDIAN(IF(P19:P29="Sim",$K19:$K29)))</f>
        <v>N/D (são necessários pelo menos 3 preços)</v>
      </c>
      <c r="Q31" s="8"/>
      <c r="S31" s="6"/>
      <c r="T31" s="6"/>
    </row>
    <row r="32" spans="2:22" ht="15.75" thickBot="1" x14ac:dyDescent="0.3">
      <c r="B32" s="141" t="s">
        <v>30</v>
      </c>
      <c r="C32" s="142"/>
      <c r="D32" s="142"/>
      <c r="E32" s="142"/>
      <c r="F32" s="142"/>
      <c r="G32" s="142"/>
      <c r="H32" s="142"/>
      <c r="I32" s="142"/>
      <c r="J32" s="142"/>
      <c r="K32" s="142"/>
      <c r="L32" s="147" t="str">
        <f>IF(O35="",INDEX(O18:P18,MATCH(MIN(#REF!),#REF!,0)),O35)</f>
        <v>Outliers</v>
      </c>
      <c r="N32" s="44" t="s">
        <v>27</v>
      </c>
      <c r="O32" s="53" cm="1">
        <f t="array" ref="O32">IF(COUNTIF(O19:O29,"Sim")&lt;3,"N/D (são necessários pelo menos 3 preços)",_xlfn.STDEV.S(IF(O19:O29="Sim",$K19:$K29))/AVERAGE(IF(O19:O29="Sim",$K19:$K29)))</f>
        <v>9.066361215232914E-2</v>
      </c>
      <c r="P32" s="54" t="str" cm="1">
        <f t="array" ref="P32">IF(COUNTIF(P19:P29,"Sim")&lt;3,"N/D (são necessários pelo menos 3 preços)",_xlfn.STDEV.S(IF(P19:P29="Sim",$K19:$K29))/AVERAGE(IF(P19:P29="Sim",$K19:$K29)))</f>
        <v>N/D (são necessários pelo menos 3 preços)</v>
      </c>
      <c r="Q32" s="8"/>
      <c r="S32" s="6"/>
      <c r="T32" s="6"/>
    </row>
    <row r="33" spans="1:22" x14ac:dyDescent="0.25">
      <c r="B33" s="143"/>
      <c r="C33" s="144"/>
      <c r="D33" s="144"/>
      <c r="E33" s="144"/>
      <c r="F33" s="144"/>
      <c r="G33" s="144"/>
      <c r="H33" s="144"/>
      <c r="I33" s="144"/>
      <c r="J33" s="144"/>
      <c r="K33" s="144"/>
      <c r="L33" s="148"/>
      <c r="N33" s="45" t="s">
        <v>21</v>
      </c>
      <c r="O33" s="55" cm="1">
        <f t="array" ref="O33">IF(SUM(COUNTIF($O$10:$O$16,"Sim")) + SUM(COUNTIF(O19:O29,"Sim")) &lt; 3,
   "N/D (são necessários pelo menos 3 preços)",
   IFERROR(AVERAGE(_xlfn._xlws.FILTER($K$10:$K$16,$O$10:$O$16="Sim"), _xlfn._xlws.FILTER($K$19:$K$29,O19:O29="Sim")),O30))</f>
        <v>50680.916666666664</v>
      </c>
      <c r="P33" s="55" t="str" cm="1">
        <f t="array" ref="P33">IF(SUM(COUNTIF($P$10:$P$16,"Sim")) + SUM(COUNTIF(P19:P29,"Sim")) &lt; 3,
   "N/D (são necessários pelo menos 3 preços)",
   IFERROR(AVERAGE(_xlfn._xlws.FILTER($K$10:$K$16,$P$10:$P$16="Sim"), _xlfn._xlws.FILTER($K$19:$K$29,P19:P29="Sim")),P30))</f>
        <v>N/D (são necessários pelo menos 3 preços)</v>
      </c>
      <c r="Q33" s="8"/>
      <c r="S33" s="6"/>
      <c r="T33" s="6"/>
    </row>
    <row r="34" spans="1:22" ht="15.75" thickBot="1" x14ac:dyDescent="0.3">
      <c r="B34" s="145"/>
      <c r="C34" s="146"/>
      <c r="D34" s="146"/>
      <c r="E34" s="146"/>
      <c r="F34" s="146"/>
      <c r="G34" s="146"/>
      <c r="H34" s="146"/>
      <c r="I34" s="146"/>
      <c r="J34" s="146"/>
      <c r="K34" s="146"/>
      <c r="L34" s="149"/>
      <c r="N34" s="46" t="s">
        <v>22</v>
      </c>
      <c r="O34" s="56" cm="1">
        <f t="array" ref="O34">IF(SUM(COUNTIF($O$10:$O$16,"Sim")) + SUM(COUNTIF(O19:O29,"Sim")) &lt; 3,
   "N/D (são necessários pelo menos 3 preços)",
   IFERROR(MEDIAN(_xlfn._xlws.FILTER($K$10:$K$16,$O$10:$O$16="Sim"), _xlfn._xlws.FILTER($K$19:$K$29,O19:O29="Sim")),O31))</f>
        <v>51142.1</v>
      </c>
      <c r="P34" s="56" t="str" cm="1">
        <f t="array" ref="P34">IF(SUM(COUNTIF($P10:$P$16,"Sim")) + SUM(COUNTIF(P19:P29,"Sim")) &lt; 3,
   "N/D (são necessários pelo menos 3 preços)",
   IFERROR(MEDIAN(_xlfn._xlws.FILTER($K$10:$K$16,$P$10:$P$16="Sim"), _xlfn._xlws.FILTER($K$19:$K$29,P19:P29="Sim")),P31))</f>
        <v>N/D (são necessários pelo menos 3 preços)</v>
      </c>
      <c r="Q34" s="8"/>
      <c r="S34" s="6"/>
      <c r="T34" s="6"/>
    </row>
    <row r="35" spans="1:22" ht="21.75" thickBot="1" x14ac:dyDescent="0.4">
      <c r="B35" s="137" t="s">
        <v>59</v>
      </c>
      <c r="C35" s="138"/>
      <c r="D35" s="138"/>
      <c r="E35" s="138"/>
      <c r="F35" s="138"/>
      <c r="G35" s="138"/>
      <c r="H35" s="138"/>
      <c r="I35" s="138"/>
      <c r="J35" s="138"/>
      <c r="K35" s="138"/>
      <c r="L35" s="133"/>
      <c r="N35" s="80" t="s">
        <v>29</v>
      </c>
      <c r="O35" s="58" t="str" cm="1">
        <f t="array" ref="O35">IF(INDEX(O18:P18,P35)=0,"",INDEX(O18:P18,P35))</f>
        <v>Outliers</v>
      </c>
      <c r="P35" s="89">
        <v>1</v>
      </c>
      <c r="Q35" s="8"/>
      <c r="S35" s="6"/>
      <c r="T35" s="6"/>
    </row>
    <row r="36" spans="1:22" s="87" customFormat="1" x14ac:dyDescent="0.25">
      <c r="A36" s="6"/>
      <c r="B36" s="139"/>
      <c r="C36" s="140"/>
      <c r="D36" s="140"/>
      <c r="E36" s="140"/>
      <c r="F36" s="140"/>
      <c r="G36" s="140"/>
      <c r="H36" s="140"/>
      <c r="I36" s="140"/>
      <c r="J36" s="140"/>
      <c r="K36" s="140"/>
      <c r="L36" s="134"/>
      <c r="M36" s="6"/>
      <c r="N36" s="6"/>
      <c r="O36" s="9"/>
      <c r="P36" s="6"/>
      <c r="Q36" s="85"/>
      <c r="R36" s="85"/>
      <c r="S36" s="85"/>
      <c r="T36" s="85"/>
      <c r="U36" s="85"/>
      <c r="V36" s="86"/>
    </row>
    <row r="37" spans="1:22" ht="15.75" thickBot="1" x14ac:dyDescent="0.3">
      <c r="B37" s="135" t="s">
        <v>45</v>
      </c>
      <c r="C37" s="136"/>
      <c r="D37" s="136"/>
      <c r="E37" s="136"/>
      <c r="F37" s="136"/>
      <c r="G37" s="136"/>
      <c r="H37" s="136"/>
      <c r="I37" s="136"/>
      <c r="J37" s="136"/>
      <c r="K37" s="136"/>
      <c r="L37" s="98">
        <f>IF($B$39="Mediana:",L31,L30)</f>
        <v>51142.1</v>
      </c>
      <c r="N37" s="8"/>
      <c r="Q37" s="88"/>
      <c r="R37" s="88"/>
      <c r="S37" s="88"/>
      <c r="T37" s="88"/>
      <c r="U37" s="88"/>
      <c r="V37" s="8"/>
    </row>
    <row r="38" spans="1:22" x14ac:dyDescent="0.25">
      <c r="B38" s="97"/>
      <c r="T38" s="47"/>
      <c r="V38" s="47"/>
    </row>
    <row r="39" spans="1:22" hidden="1" x14ac:dyDescent="0.25">
      <c r="A39" s="57" t="str">
        <f>O18</f>
        <v>Outliers</v>
      </c>
      <c r="B39" s="6" t="s">
        <v>7</v>
      </c>
    </row>
    <row r="40" spans="1:22" hidden="1" x14ac:dyDescent="0.25">
      <c r="A40" s="57" t="str">
        <f>P18</f>
        <v>Por critério do(a) analista</v>
      </c>
    </row>
    <row r="45" spans="1:22" x14ac:dyDescent="0.25">
      <c r="H45" s="102"/>
    </row>
  </sheetData>
  <sheetProtection selectLockedCells="1"/>
  <mergeCells count="25">
    <mergeCell ref="L35:L36"/>
    <mergeCell ref="B37:K37"/>
    <mergeCell ref="B35:K36"/>
    <mergeCell ref="B23:I23"/>
    <mergeCell ref="B24:I24"/>
    <mergeCell ref="B28:I28"/>
    <mergeCell ref="B29:I29"/>
    <mergeCell ref="B32:K34"/>
    <mergeCell ref="B27:I27"/>
    <mergeCell ref="L32:L34"/>
    <mergeCell ref="B25:I25"/>
    <mergeCell ref="B26:I26"/>
    <mergeCell ref="C30:J31"/>
    <mergeCell ref="A1:G1"/>
    <mergeCell ref="B20:I20"/>
    <mergeCell ref="B21:I21"/>
    <mergeCell ref="B22:I22"/>
    <mergeCell ref="O8:P8"/>
    <mergeCell ref="B8:L8"/>
    <mergeCell ref="B17:L17"/>
    <mergeCell ref="B19:I19"/>
    <mergeCell ref="B18:I18"/>
    <mergeCell ref="O7:P7"/>
    <mergeCell ref="O17:P17"/>
    <mergeCell ref="C7:H7"/>
  </mergeCells>
  <dataValidations count="2">
    <dataValidation errorStyle="warning" showInputMessage="1" showErrorMessage="1" errorTitle="Seleção obrigatória" error="Seleção obrigatória" promptTitle="Selecione" prompt="Selecione a metodologia para exclusão de preços excessivamente elevados, inexequíveis ou inconsistentes" sqref="L32" xr:uid="{8B7A36DE-CED9-4109-9C96-61C246156D8B}"/>
    <dataValidation type="list" allowBlank="1" showInputMessage="1" showErrorMessage="1" sqref="P10:P16 P19:P29" xr:uid="{18E9017D-3F26-4EAA-AABB-1C346CE126A7}">
      <formula1>"Sim,Não,  ,"</formula1>
    </dataValidation>
  </dataValidations>
  <pageMargins left="0.511811024" right="0.511811024" top="0.78740157499999996" bottom="0.78740157499999996" header="0.31496062000000002" footer="0.31496062000000002"/>
  <pageSetup paperSize="9" scale="49" orientation="landscape" r:id="rId1"/>
  <ignoredErrors>
    <ignoredError sqref="J10:J16 K13:K16" unlockedFormula="1"/>
  </ignoredErrors>
  <drawing r:id="rId2"/>
  <legacyDrawing r:id="rId3"/>
  <controls>
    <mc:AlternateContent xmlns:mc="http://schemas.openxmlformats.org/markup-compatibility/2006">
      <mc:Choice Requires="x14">
        <control shapeId="30732" r:id="rId4" name="ComboBox1">
          <controlPr defaultSize="0" autoLine="0" linkedCell="B39" listFillRange="K30:K31" r:id="rId5">
            <anchor moveWithCells="1">
              <from>
                <xdr:col>11</xdr:col>
                <xdr:colOff>66675</xdr:colOff>
                <xdr:row>34</xdr:row>
                <xdr:rowOff>104775</xdr:rowOff>
              </from>
              <to>
                <xdr:col>13</xdr:col>
                <xdr:colOff>0</xdr:colOff>
                <xdr:row>35</xdr:row>
                <xdr:rowOff>57150</xdr:rowOff>
              </to>
            </anchor>
          </controlPr>
        </control>
      </mc:Choice>
      <mc:Fallback>
        <control shapeId="30732" r:id="rId4" name="ComboBox1"/>
      </mc:Fallback>
    </mc:AlternateContent>
    <mc:AlternateContent xmlns:mc="http://schemas.openxmlformats.org/markup-compatibility/2006">
      <mc:Choice Requires="x14">
        <control shapeId="30721" r:id="rId6" name="Drop Down 1">
          <controlPr defaultSize="0" autoLine="0" autoPict="0" altText="ESCOLHA A METODOLOGIA DE EXCLUSÃO A SER ADOTADA">
            <anchor moveWithCells="1">
              <from>
                <xdr:col>13</xdr:col>
                <xdr:colOff>2905125</xdr:colOff>
                <xdr:row>33</xdr:row>
                <xdr:rowOff>200025</xdr:rowOff>
              </from>
              <to>
                <xdr:col>15</xdr:col>
                <xdr:colOff>2895600</xdr:colOff>
                <xdr:row>35</xdr:row>
                <xdr:rowOff>0</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88340-130E-4DD8-AFC9-AEA10FEAA8BE}">
  <sheetPr codeName="Planilha2"/>
  <dimension ref="A1:V45"/>
  <sheetViews>
    <sheetView showGridLines="0" zoomScale="57" zoomScaleNormal="57" workbookViewId="0">
      <selection activeCell="L45" sqref="L45"/>
    </sheetView>
  </sheetViews>
  <sheetFormatPr defaultColWidth="13.7109375" defaultRowHeight="15" x14ac:dyDescent="0.25"/>
  <cols>
    <col min="1" max="1" width="2" style="6" customWidth="1"/>
    <col min="2" max="2" width="27.140625" style="6" customWidth="1"/>
    <col min="3" max="3" width="43.7109375" style="6" customWidth="1"/>
    <col min="4" max="4" width="18" style="6" customWidth="1"/>
    <col min="5" max="5" width="19.28515625" style="9" customWidth="1"/>
    <col min="6" max="6" width="19.28515625" style="6" customWidth="1"/>
    <col min="7" max="7" width="42.140625" style="6" customWidth="1"/>
    <col min="8" max="8" width="18.28515625" style="6" customWidth="1"/>
    <col min="9" max="9" width="21.5703125" style="9" customWidth="1"/>
    <col min="10" max="10" width="41.42578125" style="6" bestFit="1" customWidth="1"/>
    <col min="11" max="11" width="33.140625" style="6" bestFit="1" customWidth="1"/>
    <col min="12" max="12" width="40.5703125" style="6" customWidth="1"/>
    <col min="13" max="13" width="6.140625" style="6" customWidth="1"/>
    <col min="14" max="14" width="43.5703125" style="6" bestFit="1" customWidth="1"/>
    <col min="15" max="15" width="43.5703125" style="9" bestFit="1" customWidth="1"/>
    <col min="16" max="16" width="43.5703125" style="6" bestFit="1" customWidth="1"/>
    <col min="17" max="17" width="43.5703125" style="6" customWidth="1"/>
    <col min="18" max="18" width="43.5703125" style="6" bestFit="1" customWidth="1"/>
    <col min="19" max="19" width="43.5703125" style="9" bestFit="1" customWidth="1"/>
    <col min="20" max="20" width="43.7109375" style="8" customWidth="1"/>
    <col min="21" max="21" width="44.85546875" style="6" bestFit="1" customWidth="1"/>
    <col min="22" max="22" width="15.85546875" style="6" customWidth="1"/>
    <col min="23" max="23" width="44" style="6" bestFit="1" customWidth="1"/>
    <col min="24" max="24" width="19.5703125" style="6" bestFit="1" customWidth="1"/>
    <col min="25" max="25" width="39.85546875" style="6" bestFit="1" customWidth="1"/>
    <col min="26" max="27" width="42.140625" style="6" bestFit="1" customWidth="1"/>
    <col min="28" max="16384" width="13.7109375" style="6"/>
  </cols>
  <sheetData>
    <row r="1" spans="1:21" ht="39" customHeight="1" thickBot="1" x14ac:dyDescent="0.3">
      <c r="A1" s="111"/>
      <c r="B1" s="111"/>
      <c r="C1" s="111"/>
      <c r="D1" s="111"/>
      <c r="E1" s="111"/>
      <c r="F1" s="111"/>
      <c r="G1" s="111"/>
      <c r="H1" s="8"/>
      <c r="I1" s="8"/>
    </row>
    <row r="2" spans="1:21" x14ac:dyDescent="0.25">
      <c r="B2" s="10" t="s">
        <v>12</v>
      </c>
      <c r="C2" s="11" t="s">
        <v>101</v>
      </c>
      <c r="D2" s="12"/>
      <c r="E2" s="7"/>
      <c r="F2" s="8"/>
      <c r="G2" s="8"/>
      <c r="H2" s="8"/>
      <c r="I2" s="7"/>
    </row>
    <row r="3" spans="1:21" x14ac:dyDescent="0.25">
      <c r="B3" s="13" t="s">
        <v>13</v>
      </c>
      <c r="C3" s="2" t="s">
        <v>78</v>
      </c>
      <c r="D3" s="12"/>
      <c r="E3" s="7"/>
      <c r="F3" s="8"/>
      <c r="G3" s="8"/>
      <c r="H3" s="8"/>
      <c r="I3" s="7"/>
      <c r="S3" s="14"/>
    </row>
    <row r="4" spans="1:21" x14ac:dyDescent="0.25">
      <c r="B4" s="13" t="s">
        <v>39</v>
      </c>
      <c r="C4" s="2" t="s">
        <v>79</v>
      </c>
      <c r="D4" s="12"/>
    </row>
    <row r="5" spans="1:21" ht="15.75" thickBot="1" x14ac:dyDescent="0.3">
      <c r="B5" s="15" t="s">
        <v>19</v>
      </c>
      <c r="C5" s="109">
        <v>45967</v>
      </c>
      <c r="D5" s="17"/>
    </row>
    <row r="6" spans="1:21" ht="15" customHeight="1" thickBot="1" x14ac:dyDescent="0.3">
      <c r="B6" s="18"/>
      <c r="C6" s="18"/>
      <c r="D6" s="18"/>
      <c r="E6" s="19"/>
      <c r="F6" s="20"/>
      <c r="G6" s="20"/>
      <c r="H6" s="20"/>
      <c r="I6" s="19"/>
      <c r="J6" s="20"/>
      <c r="K6" s="20"/>
      <c r="L6" s="20"/>
      <c r="M6" s="20"/>
      <c r="N6" s="21"/>
      <c r="O6" s="21"/>
      <c r="P6" s="21"/>
      <c r="Q6" s="21"/>
      <c r="R6" s="21"/>
      <c r="S6" s="22"/>
      <c r="T6" s="23"/>
    </row>
    <row r="7" spans="1:21" ht="15" customHeight="1" thickBot="1" x14ac:dyDescent="0.3">
      <c r="B7" s="24" t="s">
        <v>8</v>
      </c>
      <c r="C7" s="123" t="s">
        <v>100</v>
      </c>
      <c r="D7" s="124"/>
      <c r="E7" s="124"/>
      <c r="F7" s="124"/>
      <c r="G7" s="124"/>
      <c r="H7" s="124"/>
      <c r="I7" s="73" t="s">
        <v>9</v>
      </c>
      <c r="J7" s="76" t="s">
        <v>80</v>
      </c>
      <c r="K7" s="25" t="s">
        <v>18</v>
      </c>
      <c r="L7" s="26">
        <v>50</v>
      </c>
      <c r="N7" s="12"/>
      <c r="O7" s="126" t="s">
        <v>28</v>
      </c>
      <c r="P7" s="127"/>
      <c r="Q7" s="81"/>
      <c r="R7" s="81"/>
      <c r="S7" s="81"/>
      <c r="T7" s="81"/>
      <c r="U7" s="81"/>
    </row>
    <row r="8" spans="1:21" ht="15.75" thickBot="1" x14ac:dyDescent="0.3">
      <c r="B8" s="120" t="s">
        <v>4</v>
      </c>
      <c r="C8" s="121"/>
      <c r="D8" s="121"/>
      <c r="E8" s="121"/>
      <c r="F8" s="121"/>
      <c r="G8" s="121"/>
      <c r="H8" s="121"/>
      <c r="I8" s="121"/>
      <c r="J8" s="121"/>
      <c r="K8" s="121"/>
      <c r="L8" s="122"/>
      <c r="M8" s="8"/>
      <c r="N8" s="21"/>
      <c r="O8" s="118" t="s">
        <v>58</v>
      </c>
      <c r="P8" s="119"/>
      <c r="Q8" s="83"/>
      <c r="R8" s="81"/>
      <c r="S8" s="81"/>
      <c r="T8" s="81"/>
      <c r="U8" s="81"/>
    </row>
    <row r="9" spans="1:21" ht="15.75" thickBot="1" x14ac:dyDescent="0.3">
      <c r="B9" s="65" t="s">
        <v>0</v>
      </c>
      <c r="C9" s="66" t="s">
        <v>15</v>
      </c>
      <c r="D9" s="66" t="s">
        <v>20</v>
      </c>
      <c r="E9" s="67" t="s">
        <v>1</v>
      </c>
      <c r="F9" s="68" t="s">
        <v>2</v>
      </c>
      <c r="G9" s="68" t="s">
        <v>14</v>
      </c>
      <c r="H9" s="68" t="s">
        <v>56</v>
      </c>
      <c r="I9" s="68" t="s">
        <v>57</v>
      </c>
      <c r="J9" s="68" t="s">
        <v>16</v>
      </c>
      <c r="K9" s="69" t="s">
        <v>47</v>
      </c>
      <c r="L9" s="70" t="s">
        <v>10</v>
      </c>
      <c r="N9" s="21"/>
      <c r="O9" s="78" t="s">
        <v>23</v>
      </c>
      <c r="P9" s="82" t="s">
        <v>49</v>
      </c>
      <c r="Q9" s="84"/>
      <c r="R9" s="12"/>
      <c r="S9" s="12"/>
      <c r="T9" s="12"/>
      <c r="U9" s="12"/>
    </row>
    <row r="10" spans="1:21" x14ac:dyDescent="0.25">
      <c r="B10" s="63"/>
      <c r="C10" s="29"/>
      <c r="D10" s="64"/>
      <c r="E10" s="30"/>
      <c r="F10" s="31"/>
      <c r="G10" s="32"/>
      <c r="H10" s="32"/>
      <c r="I10" s="32"/>
      <c r="J10" s="74" t="str">
        <f>IF(ISBLANK(E10),"",IF(ISNUMBER(H10),(I10-H10)/H10,0))</f>
        <v/>
      </c>
      <c r="K10" s="75" t="str">
        <f>IF(ISBLANK(E10),"",E10*(1+J10))</f>
        <v/>
      </c>
      <c r="L10" s="3" t="str">
        <f t="shared" ref="L10:L16" si="0">IF(ISNUMBER(K10),IF($L$32&lt;&gt;$P$9,O10,P10),"")</f>
        <v/>
      </c>
      <c r="N10" s="21"/>
      <c r="O10" s="90" t="str">
        <f>IF(ISNUMBER(K10),IF(OR(K10&lt;_xlfn.QUARTILE.INC($K$10:$K$29,1)-1.5*(_xlfn.QUARTILE.INC($K$10:K29,3)-_xlfn.QUARTILE.INC($K$10:$K$29,1)),K10&gt;_xlfn.QUARTILE.INC($K$10:$K$29,3)+1.5*(_xlfn.QUARTILE.INC($K$10:$K$29,3)-_xlfn.QUARTILE.INC($K$10:$K$29,1))),"Não","Sim"),"")</f>
        <v/>
      </c>
      <c r="P10" s="33"/>
      <c r="S10" s="6"/>
      <c r="T10" s="6"/>
    </row>
    <row r="11" spans="1:21" x14ac:dyDescent="0.25">
      <c r="B11" s="63"/>
      <c r="C11" s="64"/>
      <c r="D11" s="64"/>
      <c r="E11" s="30"/>
      <c r="F11" s="31"/>
      <c r="G11" s="32"/>
      <c r="H11" s="32"/>
      <c r="I11" s="32"/>
      <c r="J11" s="74" t="str">
        <f t="shared" ref="J11:J16" si="1">IF(ISBLANK(E11),"",IF(ISNUMBER(H11),(I11-H11)/H11,0))</f>
        <v/>
      </c>
      <c r="K11" s="75" t="str">
        <f t="shared" ref="K11:K16" si="2">IF(ISBLANK(E11),"",E11*(1+J11))</f>
        <v/>
      </c>
      <c r="L11" s="3" t="str">
        <f t="shared" si="0"/>
        <v/>
      </c>
      <c r="N11" s="21"/>
      <c r="O11" s="79" t="str">
        <f>IF(ISNUMBER(K11),IF(OR(K11&lt;_xlfn.QUARTILE.INC($K$10:$K$29,1)-1.5*(_xlfn.QUARTILE.INC($K$10:K29,3)-_xlfn.QUARTILE.INC($K$10:$K$29,1)),K11&gt;_xlfn.QUARTILE.INC($K$10:$K$29,3)+1.5*(_xlfn.QUARTILE.INC($K$10:$K$29,3)-_xlfn.QUARTILE.INC($K$10:$K$29,1))),"Não","Sim"),"")</f>
        <v/>
      </c>
      <c r="P11" s="35"/>
      <c r="S11" s="6"/>
      <c r="T11" s="6"/>
    </row>
    <row r="12" spans="1:21" x14ac:dyDescent="0.25">
      <c r="B12" s="63"/>
      <c r="C12" s="64"/>
      <c r="D12" s="64"/>
      <c r="E12" s="30"/>
      <c r="F12" s="31"/>
      <c r="G12" s="34"/>
      <c r="H12" s="34"/>
      <c r="I12" s="34"/>
      <c r="J12" s="74" t="str">
        <f t="shared" si="1"/>
        <v/>
      </c>
      <c r="K12" s="75" t="str">
        <f t="shared" si="2"/>
        <v/>
      </c>
      <c r="L12" s="3" t="str">
        <f t="shared" si="0"/>
        <v/>
      </c>
      <c r="N12" s="21"/>
      <c r="O12" s="79" t="str">
        <f>IF(ISNUMBER(K12),IF(OR(K12&lt;_xlfn.QUARTILE.INC($K$10:$K$29,1)-1.5*(_xlfn.QUARTILE.INC($K$10:K30,3)-_xlfn.QUARTILE.INC($K$10:$K$29,1)),K12&gt;_xlfn.QUARTILE.INC($K$10:$K$29,3)+1.5*(_xlfn.QUARTILE.INC($K$10:$K$29,3)-_xlfn.QUARTILE.INC($K$10:$K$29,1))),"Não","Sim"),"")</f>
        <v/>
      </c>
      <c r="P12" s="35"/>
      <c r="S12" s="6"/>
      <c r="T12" s="6"/>
    </row>
    <row r="13" spans="1:21" x14ac:dyDescent="0.25">
      <c r="B13" s="63"/>
      <c r="C13" s="64"/>
      <c r="D13" s="64"/>
      <c r="E13" s="30"/>
      <c r="F13" s="31"/>
      <c r="G13" s="34"/>
      <c r="H13" s="34"/>
      <c r="I13" s="34"/>
      <c r="J13" s="74" t="str">
        <f t="shared" si="1"/>
        <v/>
      </c>
      <c r="K13" s="75" t="str">
        <f t="shared" si="2"/>
        <v/>
      </c>
      <c r="L13" s="3" t="str">
        <f t="shared" si="0"/>
        <v/>
      </c>
      <c r="N13" s="21"/>
      <c r="O13" s="79" t="str">
        <f>IF(ISNUMBER(K13),IF(OR(K13&lt;_xlfn.QUARTILE.INC($K$10:$K$29,1)-1.5*(_xlfn.QUARTILE.INC($K$10:K31,3)-_xlfn.QUARTILE.INC($K$10:$K$29,1)),K13&gt;_xlfn.QUARTILE.INC($K$10:$K$29,3)+1.5*(_xlfn.QUARTILE.INC($K$10:$K$29,3)-_xlfn.QUARTILE.INC($K$10:$K$29,1))),"Não","Sim"),"")</f>
        <v/>
      </c>
      <c r="P13" s="35"/>
      <c r="S13" s="6"/>
      <c r="T13" s="6"/>
    </row>
    <row r="14" spans="1:21" x14ac:dyDescent="0.25">
      <c r="B14" s="63"/>
      <c r="C14" s="64"/>
      <c r="D14" s="64"/>
      <c r="E14" s="30"/>
      <c r="F14" s="31"/>
      <c r="G14" s="34"/>
      <c r="H14" s="34"/>
      <c r="I14" s="34"/>
      <c r="J14" s="74" t="str">
        <f t="shared" si="1"/>
        <v/>
      </c>
      <c r="K14" s="75" t="str">
        <f t="shared" si="2"/>
        <v/>
      </c>
      <c r="L14" s="3" t="str">
        <f t="shared" si="0"/>
        <v/>
      </c>
      <c r="N14" s="21"/>
      <c r="O14" s="79" t="str">
        <f>IF(ISNUMBER(K14),IF(OR(K14&lt;_xlfn.QUARTILE.INC($K$10:$K$29,1)-1.5*(_xlfn.QUARTILE.INC($K$10:K32,3)-_xlfn.QUARTILE.INC($K$10:$K$29,1)),K14&gt;_xlfn.QUARTILE.INC($K$10:$K$29,3)+1.5*(_xlfn.QUARTILE.INC($K$10:$K$29,3)-_xlfn.QUARTILE.INC($K$10:$K$29,1))),"Não","Sim"),"")</f>
        <v/>
      </c>
      <c r="P14" s="35"/>
      <c r="S14" s="6"/>
      <c r="T14" s="6"/>
    </row>
    <row r="15" spans="1:21" x14ac:dyDescent="0.25">
      <c r="B15" s="63"/>
      <c r="C15" s="64"/>
      <c r="D15" s="64"/>
      <c r="E15" s="30"/>
      <c r="F15" s="31"/>
      <c r="G15" s="34"/>
      <c r="H15" s="34"/>
      <c r="I15" s="34"/>
      <c r="J15" s="74" t="str">
        <f t="shared" si="1"/>
        <v/>
      </c>
      <c r="K15" s="75" t="str">
        <f t="shared" si="2"/>
        <v/>
      </c>
      <c r="L15" s="3" t="str">
        <f t="shared" si="0"/>
        <v/>
      </c>
      <c r="N15" s="21"/>
      <c r="O15" s="79" t="str">
        <f>IF(ISNUMBER(K15),IF(OR(K15&lt;_xlfn.QUARTILE.INC($K$10:$K$29,1)-1.5*(_xlfn.QUARTILE.INC($K$10:K35,3)-_xlfn.QUARTILE.INC($K$10:$K$29,1)),K15&gt;_xlfn.QUARTILE.INC($K$10:$K$29,3)+1.5*(_xlfn.QUARTILE.INC($K$10:$K$29,3)-_xlfn.QUARTILE.INC($K$10:$K$29,1))),"Não","Sim"),"")</f>
        <v/>
      </c>
      <c r="P15" s="35"/>
      <c r="S15" s="6"/>
      <c r="T15" s="6"/>
    </row>
    <row r="16" spans="1:21" ht="15.75" thickBot="1" x14ac:dyDescent="0.3">
      <c r="B16" s="63"/>
      <c r="C16" s="36"/>
      <c r="D16" s="64"/>
      <c r="E16" s="30"/>
      <c r="F16" s="31"/>
      <c r="G16" s="34"/>
      <c r="H16" s="34"/>
      <c r="I16" s="34"/>
      <c r="J16" s="74" t="str">
        <f t="shared" si="1"/>
        <v/>
      </c>
      <c r="K16" s="75" t="str">
        <f t="shared" si="2"/>
        <v/>
      </c>
      <c r="L16" s="3" t="str">
        <f t="shared" si="0"/>
        <v/>
      </c>
      <c r="N16" s="21"/>
      <c r="O16" s="77" t="str">
        <f>IF(ISNUMBER(K16),IF(OR(K16&lt;_xlfn.QUARTILE.INC($K$10:$K$29,1)-1.5*(_xlfn.QUARTILE.INC($I$10:I37,3)-_xlfn.QUARTILE.INC($K$10:$K$29,1)),K16&gt;_xlfn.QUARTILE.INC($K$10:$K$29,3)+1.5*(_xlfn.QUARTILE.INC($K$10:$K$29,3)-_xlfn.QUARTILE.INC($K$10:$K$29,1))),"Não","Sim"),"")</f>
        <v/>
      </c>
      <c r="P16" s="37"/>
      <c r="S16" s="6"/>
      <c r="T16" s="6"/>
    </row>
    <row r="17" spans="2:22" ht="15.75" thickBot="1" x14ac:dyDescent="0.3">
      <c r="B17" s="120" t="s">
        <v>5</v>
      </c>
      <c r="C17" s="121"/>
      <c r="D17" s="121"/>
      <c r="E17" s="121"/>
      <c r="F17" s="121"/>
      <c r="G17" s="121"/>
      <c r="H17" s="121"/>
      <c r="I17" s="121"/>
      <c r="J17" s="121"/>
      <c r="K17" s="121"/>
      <c r="L17" s="122"/>
      <c r="N17" s="21"/>
      <c r="O17" s="128" t="s">
        <v>24</v>
      </c>
      <c r="P17" s="129"/>
      <c r="Q17" s="84"/>
      <c r="S17" s="6"/>
      <c r="T17" s="6"/>
      <c r="V17" s="8"/>
    </row>
    <row r="18" spans="2:22" ht="15.75" thickBot="1" x14ac:dyDescent="0.3">
      <c r="B18" s="123" t="s">
        <v>3</v>
      </c>
      <c r="C18" s="124"/>
      <c r="D18" s="124"/>
      <c r="E18" s="124"/>
      <c r="F18" s="124"/>
      <c r="G18" s="124"/>
      <c r="H18" s="124"/>
      <c r="I18" s="125"/>
      <c r="J18" s="71" t="s">
        <v>2</v>
      </c>
      <c r="K18" s="72" t="s">
        <v>46</v>
      </c>
      <c r="L18" s="70" t="s">
        <v>11</v>
      </c>
      <c r="N18" s="21"/>
      <c r="O18" s="27" t="s">
        <v>23</v>
      </c>
      <c r="P18" s="28" t="s">
        <v>49</v>
      </c>
      <c r="Q18" s="8"/>
      <c r="S18" s="6"/>
      <c r="T18" s="6"/>
    </row>
    <row r="19" spans="2:22" x14ac:dyDescent="0.25">
      <c r="B19" s="112" t="s">
        <v>83</v>
      </c>
      <c r="C19" s="113"/>
      <c r="D19" s="113"/>
      <c r="E19" s="113"/>
      <c r="F19" s="113"/>
      <c r="G19" s="113"/>
      <c r="H19" s="113"/>
      <c r="I19" s="114"/>
      <c r="J19" s="31">
        <v>45939</v>
      </c>
      <c r="K19" s="38">
        <v>24900</v>
      </c>
      <c r="L19" s="3" t="str">
        <f t="shared" ref="L19:L29" si="3">IF(ISNUMBER(K19),IF($L$32=$O$18,O19,IF($L$32=$P$18,P19,"")),"")</f>
        <v>Sim</v>
      </c>
      <c r="N19" s="21"/>
      <c r="O19" s="48" t="str">
        <f t="shared" ref="O19:O29" si="4">IF(ISNUMBER(K19),IF(OR(K19&lt;_xlfn.QUARTILE.INC($K$10:$K$29,1)-1.5*(_xlfn.QUARTILE.INC($K$10:$K$29,3)-_xlfn.QUARTILE.INC($K$10:$K$29,1)),K19&gt;_xlfn.QUARTILE.INC($K$10:$K$29,3)+1.5*(_xlfn.QUARTILE.INC($K$10:$K$29,3)-_xlfn.QUARTILE.INC($K$10:$K$29,1))),"Não","Sim"),"")</f>
        <v>Sim</v>
      </c>
      <c r="P19" s="33"/>
      <c r="Q19" s="8"/>
      <c r="S19" s="6"/>
      <c r="T19" s="6"/>
    </row>
    <row r="20" spans="2:22" x14ac:dyDescent="0.25">
      <c r="B20" s="112" t="s">
        <v>87</v>
      </c>
      <c r="C20" s="113"/>
      <c r="D20" s="113"/>
      <c r="E20" s="113"/>
      <c r="F20" s="113"/>
      <c r="G20" s="113"/>
      <c r="H20" s="113"/>
      <c r="I20" s="114"/>
      <c r="J20" s="31">
        <v>45954</v>
      </c>
      <c r="K20" s="38">
        <v>29746</v>
      </c>
      <c r="L20" s="3" t="str">
        <f t="shared" si="3"/>
        <v>Sim</v>
      </c>
      <c r="N20" s="21"/>
      <c r="O20" s="48" t="str">
        <f t="shared" si="4"/>
        <v>Sim</v>
      </c>
      <c r="P20" s="35"/>
      <c r="Q20" s="8"/>
      <c r="S20" s="6"/>
      <c r="T20" s="6"/>
    </row>
    <row r="21" spans="2:22" x14ac:dyDescent="0.25">
      <c r="B21" s="112" t="s">
        <v>89</v>
      </c>
      <c r="C21" s="113"/>
      <c r="D21" s="113"/>
      <c r="E21" s="113"/>
      <c r="F21" s="113"/>
      <c r="G21" s="113"/>
      <c r="H21" s="113"/>
      <c r="I21" s="114"/>
      <c r="J21" s="31">
        <v>45965</v>
      </c>
      <c r="K21" s="38">
        <v>32000</v>
      </c>
      <c r="L21" s="3" t="str">
        <f t="shared" si="3"/>
        <v>Sim</v>
      </c>
      <c r="N21" s="21"/>
      <c r="O21" s="48" t="str">
        <f>IF(ISNUMBER(K21),IF(OR(K21&lt;_xlfn.QUARTILE.INC($K$10:$K$29,1)-1.5*(_xlfn.QUARTILE.INC($K$10:$K$29,3)-_xlfn.QUARTILE.INC($K$10:$K$29,1)),K21&gt;_xlfn.QUARTILE.INC($K$10:$K$29,3)+1.5*(_xlfn.QUARTILE.INC($K$10:$K$29,3)-_xlfn.QUARTILE.INC($K$10:$K$29,1))),"Não","Sim"),"")</f>
        <v>Sim</v>
      </c>
      <c r="P21" s="35"/>
      <c r="Q21" s="8"/>
      <c r="S21" s="6"/>
      <c r="T21" s="6"/>
    </row>
    <row r="22" spans="2:22" x14ac:dyDescent="0.25">
      <c r="B22" s="112" t="s">
        <v>102</v>
      </c>
      <c r="C22" s="113"/>
      <c r="D22" s="113"/>
      <c r="E22" s="113"/>
      <c r="F22" s="113"/>
      <c r="G22" s="113"/>
      <c r="H22" s="113"/>
      <c r="I22" s="114"/>
      <c r="J22" s="31">
        <v>45965</v>
      </c>
      <c r="K22" s="38">
        <v>36000</v>
      </c>
      <c r="L22" s="3" t="s">
        <v>88</v>
      </c>
      <c r="N22" s="21"/>
      <c r="O22" s="48" t="str">
        <f>IF(ISNUMBER(K22),IF(OR(K22&lt;_xlfn.QUARTILE.INC($K$10:$K$29,1)-1.5*(_xlfn.QUARTILE.INC($K$10:$K$29,3)-_xlfn.QUARTILE.INC($K$10:$K$29,1)),K22&gt;_xlfn.QUARTILE.INC($K$10:$K$29,3)+1.5*(_xlfn.QUARTILE.INC($K$10:$K$29,3)-_xlfn.QUARTILE.INC($K$10:$K$29,1))),"Não","Sim"),"")</f>
        <v>Sim</v>
      </c>
      <c r="P22" s="35"/>
      <c r="Q22" s="8"/>
      <c r="S22" s="6"/>
      <c r="T22" s="6"/>
    </row>
    <row r="23" spans="2:22" x14ac:dyDescent="0.25">
      <c r="B23" s="112"/>
      <c r="C23" s="113"/>
      <c r="D23" s="113"/>
      <c r="E23" s="113"/>
      <c r="F23" s="113"/>
      <c r="G23" s="113"/>
      <c r="H23" s="113"/>
      <c r="I23" s="114"/>
      <c r="J23" s="31"/>
      <c r="K23" s="38"/>
      <c r="L23" s="3" t="str">
        <f>IF(ISNUMBER(K23),IF($L$32=$O$18,O23,IF($L$32=$P$18,P23,"")),"")</f>
        <v/>
      </c>
      <c r="N23" s="21"/>
      <c r="O23" s="48" t="str">
        <f t="shared" si="4"/>
        <v/>
      </c>
      <c r="P23" s="35"/>
      <c r="Q23" s="8"/>
      <c r="S23" s="6"/>
      <c r="T23" s="6"/>
    </row>
    <row r="24" spans="2:22" x14ac:dyDescent="0.25">
      <c r="B24" s="112"/>
      <c r="C24" s="113"/>
      <c r="D24" s="113"/>
      <c r="E24" s="113"/>
      <c r="F24" s="113"/>
      <c r="G24" s="113"/>
      <c r="H24" s="113"/>
      <c r="I24" s="114"/>
      <c r="J24" s="31"/>
      <c r="K24" s="38"/>
      <c r="L24" s="3" t="str">
        <f t="shared" si="3"/>
        <v/>
      </c>
      <c r="N24" s="21"/>
      <c r="O24" s="48" t="str">
        <f t="shared" si="4"/>
        <v/>
      </c>
      <c r="P24" s="35"/>
      <c r="Q24" s="8"/>
      <c r="S24" s="6"/>
      <c r="T24" s="6"/>
    </row>
    <row r="25" spans="2:22" x14ac:dyDescent="0.25">
      <c r="B25" s="112"/>
      <c r="C25" s="113"/>
      <c r="D25" s="113"/>
      <c r="E25" s="113"/>
      <c r="F25" s="113"/>
      <c r="G25" s="113"/>
      <c r="H25" s="113"/>
      <c r="I25" s="114"/>
      <c r="J25" s="31"/>
      <c r="K25" s="38"/>
      <c r="L25" s="3" t="str">
        <f t="shared" si="3"/>
        <v/>
      </c>
      <c r="N25" s="21"/>
      <c r="O25" s="48" t="str">
        <f t="shared" si="4"/>
        <v/>
      </c>
      <c r="P25" s="35"/>
      <c r="Q25" s="8"/>
      <c r="S25" s="6"/>
      <c r="T25" s="6"/>
    </row>
    <row r="26" spans="2:22" x14ac:dyDescent="0.25">
      <c r="B26" s="112"/>
      <c r="C26" s="113"/>
      <c r="D26" s="113"/>
      <c r="E26" s="113"/>
      <c r="F26" s="113"/>
      <c r="G26" s="113"/>
      <c r="H26" s="113"/>
      <c r="I26" s="114"/>
      <c r="J26" s="31"/>
      <c r="K26" s="38"/>
      <c r="L26" s="3" t="str">
        <f t="shared" si="3"/>
        <v/>
      </c>
      <c r="N26" s="21"/>
      <c r="O26" s="48" t="str">
        <f t="shared" si="4"/>
        <v/>
      </c>
      <c r="P26" s="35"/>
      <c r="Q26" s="39"/>
      <c r="S26" s="6"/>
      <c r="T26" s="6"/>
    </row>
    <row r="27" spans="2:22" x14ac:dyDescent="0.25">
      <c r="B27" s="112"/>
      <c r="C27" s="113"/>
      <c r="D27" s="113"/>
      <c r="E27" s="113"/>
      <c r="F27" s="113"/>
      <c r="G27" s="113"/>
      <c r="H27" s="113"/>
      <c r="I27" s="114"/>
      <c r="J27" s="31"/>
      <c r="K27" s="38"/>
      <c r="L27" s="3" t="str">
        <f t="shared" si="3"/>
        <v/>
      </c>
      <c r="N27" s="21"/>
      <c r="O27" s="48" t="str">
        <f t="shared" si="4"/>
        <v/>
      </c>
      <c r="P27" s="35"/>
      <c r="Q27" s="8"/>
      <c r="S27" s="6"/>
      <c r="T27" s="6"/>
    </row>
    <row r="28" spans="2:22" x14ac:dyDescent="0.25">
      <c r="B28" s="112"/>
      <c r="C28" s="113"/>
      <c r="D28" s="113"/>
      <c r="E28" s="113"/>
      <c r="F28" s="113"/>
      <c r="G28" s="113"/>
      <c r="H28" s="113"/>
      <c r="I28" s="114"/>
      <c r="J28" s="31"/>
      <c r="K28" s="38"/>
      <c r="L28" s="3" t="str">
        <f t="shared" si="3"/>
        <v/>
      </c>
      <c r="N28" s="21"/>
      <c r="O28" s="48" t="str">
        <f t="shared" si="4"/>
        <v/>
      </c>
      <c r="P28" s="35"/>
      <c r="Q28" s="8"/>
      <c r="S28" s="6"/>
      <c r="T28" s="6"/>
    </row>
    <row r="29" spans="2:22" ht="15.75" thickBot="1" x14ac:dyDescent="0.3">
      <c r="B29" s="112"/>
      <c r="C29" s="113"/>
      <c r="D29" s="113"/>
      <c r="E29" s="113"/>
      <c r="F29" s="113"/>
      <c r="G29" s="113"/>
      <c r="H29" s="113"/>
      <c r="I29" s="114"/>
      <c r="J29" s="31"/>
      <c r="K29" s="59"/>
      <c r="L29" s="3" t="str">
        <f t="shared" si="3"/>
        <v/>
      </c>
      <c r="N29" s="21"/>
      <c r="O29" s="48" t="str">
        <f t="shared" si="4"/>
        <v/>
      </c>
      <c r="P29" s="37"/>
      <c r="Q29" s="8"/>
      <c r="S29" s="6"/>
      <c r="T29" s="6"/>
    </row>
    <row r="30" spans="2:22" x14ac:dyDescent="0.25">
      <c r="B30" s="91" t="s">
        <v>17</v>
      </c>
      <c r="C30" s="150" t="s">
        <v>103</v>
      </c>
      <c r="D30" s="150"/>
      <c r="E30" s="150"/>
      <c r="F30" s="150"/>
      <c r="G30" s="150"/>
      <c r="H30" s="150"/>
      <c r="I30" s="150"/>
      <c r="J30" s="151"/>
      <c r="K30" s="41" t="s">
        <v>6</v>
      </c>
      <c r="L30" s="4" cm="1">
        <f t="array" ref="L30">IF($L$32="","Selecione metodologia para exclusão de preços",AVERAGE(IF($L$10:$L$29="Sim",$K$10:$K$29)))</f>
        <v>30661.5</v>
      </c>
      <c r="N30" s="40" t="s">
        <v>25</v>
      </c>
      <c r="O30" s="49" cm="1">
        <f t="array" ref="O30">IF(COUNTIF(O19:O29,"Sim")&lt;3,"N/D (são necessários pelo menos 3 preços)",AVERAGE(IF(O19:O29="Sim",$K19:$K29)))</f>
        <v>30661.5</v>
      </c>
      <c r="P30" s="50" t="str" cm="1">
        <f t="array" ref="P30">IF(COUNTIF(P19:P29,"Sim")&lt;3,"N/D (são necessários pelo menos 3 preços)",AVERAGE(IF(P19:P29="Sim",$K19:$K29)))</f>
        <v>N/D (são necessários pelo menos 3 preços)</v>
      </c>
      <c r="Q30" s="8"/>
      <c r="S30" s="6"/>
      <c r="T30" s="6"/>
    </row>
    <row r="31" spans="2:22" ht="15.75" thickBot="1" x14ac:dyDescent="0.3">
      <c r="B31" s="94"/>
      <c r="C31" s="152"/>
      <c r="D31" s="152"/>
      <c r="E31" s="152"/>
      <c r="F31" s="152"/>
      <c r="G31" s="152"/>
      <c r="H31" s="152"/>
      <c r="I31" s="152"/>
      <c r="J31" s="153"/>
      <c r="K31" s="43" t="s">
        <v>7</v>
      </c>
      <c r="L31" s="5" cm="1">
        <f t="array" ref="L31">IF($L$32="","Selecione metodologia para exclusão de preços",MEDIAN(IF($L$10:$L$29="Sim",$K$10:$K$29)))</f>
        <v>30873</v>
      </c>
      <c r="N31" s="42" t="s">
        <v>26</v>
      </c>
      <c r="O31" s="51" cm="1">
        <f t="array" ref="O31">IF(COUNTIF(O19:O29,"Sim")&lt;3,"N/D (são necessários pelo menos 3 preços)",MEDIAN(IF(O19:O29="Sim",$K19:$K29)))</f>
        <v>30873</v>
      </c>
      <c r="P31" s="52" t="str" cm="1">
        <f t="array" ref="P31">IF(COUNTIF(P19:P29,"Sim")&lt;3,"N/D (são necessários pelo menos 3 preços)",MEDIAN(IF(P19:P29="Sim",$K19:$K29)))</f>
        <v>N/D (são necessários pelo menos 3 preços)</v>
      </c>
      <c r="Q31" s="8"/>
      <c r="S31" s="6"/>
      <c r="T31" s="6"/>
    </row>
    <row r="32" spans="2:22" ht="15.75" thickBot="1" x14ac:dyDescent="0.3">
      <c r="B32" s="141" t="s">
        <v>30</v>
      </c>
      <c r="C32" s="142"/>
      <c r="D32" s="142"/>
      <c r="E32" s="142"/>
      <c r="F32" s="142"/>
      <c r="G32" s="142"/>
      <c r="H32" s="142"/>
      <c r="I32" s="142"/>
      <c r="J32" s="142"/>
      <c r="K32" s="142"/>
      <c r="L32" s="147" t="str">
        <f>IF(O35="",INDEX(O18:P18,MATCH(MIN(#REF!),#REF!,0)),O35)</f>
        <v>Outliers</v>
      </c>
      <c r="N32" s="44" t="s">
        <v>27</v>
      </c>
      <c r="O32" s="108" cm="1">
        <f t="array" ref="O32">IF(COUNTIF(O19:O29,"Sim")&lt;3,"N/D (são necessários pelo menos 3 preços)",_xlfn.STDEV.S(IF(O19:O29="Sim",$K19:$K29))/AVERAGE(IF(O19:O29="Sim",$K19:$K29)))</f>
        <v>0.15101953484693387</v>
      </c>
      <c r="P32" s="54" t="str" cm="1">
        <f t="array" ref="P32">IF(COUNTIF(P19:P29,"Sim")&lt;3,"N/D (são necessários pelo menos 3 preços)",_xlfn.STDEV.S(IF(P19:P29="Sim",$K19:$K29))/AVERAGE(IF(P19:P29="Sim",$K19:$K29)))</f>
        <v>N/D (são necessários pelo menos 3 preços)</v>
      </c>
      <c r="Q32" s="8"/>
      <c r="S32" s="6"/>
      <c r="T32" s="6"/>
    </row>
    <row r="33" spans="1:22" x14ac:dyDescent="0.25">
      <c r="B33" s="143"/>
      <c r="C33" s="144"/>
      <c r="D33" s="144"/>
      <c r="E33" s="144"/>
      <c r="F33" s="144"/>
      <c r="G33" s="144"/>
      <c r="H33" s="144"/>
      <c r="I33" s="144"/>
      <c r="J33" s="144"/>
      <c r="K33" s="144"/>
      <c r="L33" s="148"/>
      <c r="N33" s="45" t="s">
        <v>21</v>
      </c>
      <c r="O33" s="55" cm="1">
        <f t="array" ref="O33">IF(SUM(COUNTIF($O$10:$O$16,"Sim")) + SUM(COUNTIF(O19:O29,"Sim")) &lt; 3,
   "N/D (são necessários pelo menos 3 preços)",
   IFERROR(AVERAGE(_xlfn._xlws.FILTER($K$10:$K$16,$O$10:$O$16="Sim"), _xlfn._xlws.FILTER($K$19:$K$29,O19:O29="Sim")),O30))</f>
        <v>30661.5</v>
      </c>
      <c r="P33" s="55" t="str" cm="1">
        <f t="array" ref="P33">IF(SUM(COUNTIF($P$10:$P$16,"Sim")) + SUM(COUNTIF(P19:P29,"Sim")) &lt; 3,
   "N/D (são necessários pelo menos 3 preços)",
   IFERROR(AVERAGE(_xlfn._xlws.FILTER($K$10:$K$16,$P$10:$P$16="Sim"), _xlfn._xlws.FILTER($K$19:$K$29,P19:P29="Sim")),P30))</f>
        <v>N/D (são necessários pelo menos 3 preços)</v>
      </c>
      <c r="Q33" s="8"/>
      <c r="S33" s="6"/>
      <c r="T33" s="6"/>
    </row>
    <row r="34" spans="1:22" ht="15.75" thickBot="1" x14ac:dyDescent="0.3">
      <c r="B34" s="145"/>
      <c r="C34" s="146"/>
      <c r="D34" s="146"/>
      <c r="E34" s="146"/>
      <c r="F34" s="146"/>
      <c r="G34" s="146"/>
      <c r="H34" s="146"/>
      <c r="I34" s="146"/>
      <c r="J34" s="146"/>
      <c r="K34" s="146"/>
      <c r="L34" s="149"/>
      <c r="N34" s="46" t="s">
        <v>22</v>
      </c>
      <c r="O34" s="56" cm="1">
        <f t="array" ref="O34">IF(SUM(COUNTIF($O$10:$O$16,"Sim")) + SUM(COUNTIF(O19:O29,"Sim")) &lt; 3,
   "N/D (são necessários pelo menos 3 preços)",
   IFERROR(MEDIAN(_xlfn._xlws.FILTER($K$10:$K$16,$O$10:$O$16="Sim"), _xlfn._xlws.FILTER($K$19:$K$29,O19:O29="Sim")),O31))</f>
        <v>30873</v>
      </c>
      <c r="P34" s="56" t="str" cm="1">
        <f t="array" ref="P34">IF(SUM(COUNTIF($P10:$P$16,"Sim")) + SUM(COUNTIF(P19:P29,"Sim")) &lt; 3,
   "N/D (são necessários pelo menos 3 preços)",
   IFERROR(MEDIAN(_xlfn._xlws.FILTER($K$10:$K$16,$P$10:$P$16="Sim"), _xlfn._xlws.FILTER($K$19:$K$29,P19:P29="Sim")),P31))</f>
        <v>N/D (são necessários pelo menos 3 preços)</v>
      </c>
      <c r="Q34" s="8"/>
      <c r="S34" s="6"/>
      <c r="T34" s="6"/>
    </row>
    <row r="35" spans="1:22" ht="21.75" thickBot="1" x14ac:dyDescent="0.4">
      <c r="B35" s="137" t="s">
        <v>59</v>
      </c>
      <c r="C35" s="138"/>
      <c r="D35" s="138"/>
      <c r="E35" s="138"/>
      <c r="F35" s="138"/>
      <c r="G35" s="138"/>
      <c r="H35" s="138"/>
      <c r="I35" s="138"/>
      <c r="J35" s="138"/>
      <c r="K35" s="138"/>
      <c r="L35" s="133"/>
      <c r="N35" s="80" t="s">
        <v>29</v>
      </c>
      <c r="O35" s="58" t="str" cm="1">
        <f t="array" ref="O35">IF(INDEX(O18:P18,P35)=0,"",INDEX(O18:P18,P35))</f>
        <v>Outliers</v>
      </c>
      <c r="P35" s="89">
        <v>1</v>
      </c>
      <c r="Q35" s="8"/>
      <c r="S35" s="6"/>
      <c r="T35" s="6"/>
    </row>
    <row r="36" spans="1:22" s="87" customFormat="1" x14ac:dyDescent="0.25">
      <c r="A36" s="6"/>
      <c r="B36" s="139"/>
      <c r="C36" s="140"/>
      <c r="D36" s="140"/>
      <c r="E36" s="140"/>
      <c r="F36" s="140"/>
      <c r="G36" s="140"/>
      <c r="H36" s="140"/>
      <c r="I36" s="140"/>
      <c r="J36" s="140"/>
      <c r="K36" s="140"/>
      <c r="L36" s="134"/>
      <c r="M36" s="6"/>
      <c r="N36" s="6"/>
      <c r="O36" s="9"/>
      <c r="P36" s="6"/>
      <c r="Q36" s="85"/>
      <c r="R36" s="85"/>
      <c r="S36" s="85"/>
      <c r="T36" s="85"/>
      <c r="U36" s="85"/>
      <c r="V36" s="86"/>
    </row>
    <row r="37" spans="1:22" ht="15.75" thickBot="1" x14ac:dyDescent="0.3">
      <c r="B37" s="135" t="s">
        <v>45</v>
      </c>
      <c r="C37" s="136"/>
      <c r="D37" s="136"/>
      <c r="E37" s="136"/>
      <c r="F37" s="136"/>
      <c r="G37" s="136"/>
      <c r="H37" s="136"/>
      <c r="I37" s="136"/>
      <c r="J37" s="136"/>
      <c r="K37" s="136"/>
      <c r="L37" s="98">
        <f>IF($B$39="Mediana:",L31,L30)</f>
        <v>30873</v>
      </c>
      <c r="N37" s="8"/>
      <c r="Q37" s="88"/>
      <c r="R37" s="88"/>
      <c r="S37" s="88"/>
      <c r="T37" s="88"/>
      <c r="U37" s="88"/>
      <c r="V37" s="8"/>
    </row>
    <row r="38" spans="1:22" x14ac:dyDescent="0.25">
      <c r="B38" s="97"/>
      <c r="T38" s="47"/>
      <c r="V38" s="47"/>
    </row>
    <row r="39" spans="1:22" hidden="1" x14ac:dyDescent="0.25">
      <c r="A39" s="57" t="str">
        <f>O18</f>
        <v>Outliers</v>
      </c>
      <c r="B39" s="6" t="s">
        <v>7</v>
      </c>
    </row>
    <row r="40" spans="1:22" hidden="1" x14ac:dyDescent="0.25">
      <c r="A40" s="57" t="str">
        <f>P18</f>
        <v>Por critério do(a) analista</v>
      </c>
    </row>
    <row r="45" spans="1:22" x14ac:dyDescent="0.25">
      <c r="H45" s="102"/>
    </row>
  </sheetData>
  <sheetProtection selectLockedCells="1"/>
  <mergeCells count="25">
    <mergeCell ref="A1:G1"/>
    <mergeCell ref="C7:H7"/>
    <mergeCell ref="O7:P7"/>
    <mergeCell ref="B8:L8"/>
    <mergeCell ref="O8:P8"/>
    <mergeCell ref="B26:I26"/>
    <mergeCell ref="B27:I27"/>
    <mergeCell ref="B18:I18"/>
    <mergeCell ref="B19:I19"/>
    <mergeCell ref="B20:I20"/>
    <mergeCell ref="B21:I21"/>
    <mergeCell ref="B22:I22"/>
    <mergeCell ref="B17:L17"/>
    <mergeCell ref="O17:P17"/>
    <mergeCell ref="B23:I23"/>
    <mergeCell ref="B24:I24"/>
    <mergeCell ref="B25:I25"/>
    <mergeCell ref="B35:K36"/>
    <mergeCell ref="L35:L36"/>
    <mergeCell ref="B37:K37"/>
    <mergeCell ref="B29:I29"/>
    <mergeCell ref="B28:I28"/>
    <mergeCell ref="C30:J31"/>
    <mergeCell ref="B32:K34"/>
    <mergeCell ref="L32:L34"/>
  </mergeCells>
  <dataValidations count="2">
    <dataValidation type="list" allowBlank="1" showInputMessage="1" showErrorMessage="1" sqref="P10:P16 P19:P29" xr:uid="{70D6CAB2-028B-4730-8BF5-32CDF0239A6B}">
      <formula1>"Sim,Não,  ,"</formula1>
    </dataValidation>
    <dataValidation errorStyle="warning" showInputMessage="1" showErrorMessage="1" errorTitle="Seleção obrigatória" error="Seleção obrigatória" promptTitle="Selecione" prompt="Selecione a metodologia para exclusão de preços excessivamente elevados, inexequíveis ou inconsistentes" sqref="L32" xr:uid="{7B7B1392-620C-45EF-AC3B-53B56979C859}"/>
  </dataValidations>
  <pageMargins left="0.511811024" right="0.511811024" top="0.78740157499999996" bottom="0.78740157499999996" header="0.31496062000000002" footer="0.31496062000000002"/>
  <pageSetup paperSize="9" scale="49" orientation="landscape" r:id="rId1"/>
  <ignoredErrors>
    <ignoredError sqref="J10:J16 K10:K16" unlockedFormula="1"/>
  </ignoredErrors>
  <drawing r:id="rId2"/>
  <legacyDrawing r:id="rId3"/>
  <controls>
    <mc:AlternateContent xmlns:mc="http://schemas.openxmlformats.org/markup-compatibility/2006">
      <mc:Choice Requires="x14">
        <control shapeId="32770" r:id="rId4" name="ComboBox1">
          <controlPr defaultSize="0" autoLine="0" linkedCell="B39" listFillRange="K30:K31" r:id="rId5">
            <anchor moveWithCells="1">
              <from>
                <xdr:col>11</xdr:col>
                <xdr:colOff>66675</xdr:colOff>
                <xdr:row>34</xdr:row>
                <xdr:rowOff>104775</xdr:rowOff>
              </from>
              <to>
                <xdr:col>12</xdr:col>
                <xdr:colOff>9525</xdr:colOff>
                <xdr:row>35</xdr:row>
                <xdr:rowOff>57150</xdr:rowOff>
              </to>
            </anchor>
          </controlPr>
        </control>
      </mc:Choice>
      <mc:Fallback>
        <control shapeId="32770" r:id="rId4" name="ComboBox1"/>
      </mc:Fallback>
    </mc:AlternateContent>
    <mc:AlternateContent xmlns:mc="http://schemas.openxmlformats.org/markup-compatibility/2006">
      <mc:Choice Requires="x14">
        <control shapeId="32769" r:id="rId6" name="Drop Down 1">
          <controlPr defaultSize="0" autoLine="0" autoPict="0" altText="ESCOLHA A METODOLOGIA DE EXCLUSÃO A SER ADOTADA">
            <anchor moveWithCells="1">
              <from>
                <xdr:col>13</xdr:col>
                <xdr:colOff>2905125</xdr:colOff>
                <xdr:row>33</xdr:row>
                <xdr:rowOff>200025</xdr:rowOff>
              </from>
              <to>
                <xdr:col>15</xdr:col>
                <xdr:colOff>2886075</xdr:colOff>
                <xdr:row>35</xdr:row>
                <xdr:rowOff>0</xdr:rowOff>
              </to>
            </anchor>
          </controlPr>
        </control>
      </mc:Choice>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88A40-5CAD-4E20-8E83-E717529BE3CE}">
  <sheetPr codeName="Planilha3"/>
  <dimension ref="A1:V45"/>
  <sheetViews>
    <sheetView showGridLines="0" zoomScale="55" zoomScaleNormal="55" workbookViewId="0">
      <selection activeCell="L31" sqref="L31"/>
    </sheetView>
  </sheetViews>
  <sheetFormatPr defaultColWidth="13.7109375" defaultRowHeight="15" x14ac:dyDescent="0.25"/>
  <cols>
    <col min="1" max="1" width="2" style="6" customWidth="1"/>
    <col min="2" max="2" width="23.85546875" style="6" bestFit="1" customWidth="1"/>
    <col min="3" max="3" width="48.7109375" style="6" customWidth="1"/>
    <col min="4" max="4" width="18" style="6" customWidth="1"/>
    <col min="5" max="5" width="19.28515625" style="9" customWidth="1"/>
    <col min="6" max="6" width="19.28515625" style="6" customWidth="1"/>
    <col min="7" max="7" width="38.42578125" style="6" customWidth="1"/>
    <col min="8" max="8" width="18.28515625" style="6" customWidth="1"/>
    <col min="9" max="9" width="27" style="9" customWidth="1"/>
    <col min="10" max="10" width="45.7109375" style="6" customWidth="1"/>
    <col min="11" max="11" width="33.140625" style="6" bestFit="1" customWidth="1"/>
    <col min="12" max="12" width="40.5703125" style="6" customWidth="1"/>
    <col min="13" max="13" width="6.140625" style="6" customWidth="1"/>
    <col min="14" max="14" width="43.5703125" style="6" bestFit="1" customWidth="1"/>
    <col min="15" max="15" width="43.5703125" style="9" bestFit="1" customWidth="1"/>
    <col min="16" max="16" width="43.5703125" style="6" bestFit="1" customWidth="1"/>
    <col min="17" max="17" width="43.5703125" style="6" customWidth="1"/>
    <col min="18" max="18" width="43.5703125" style="6" bestFit="1" customWidth="1"/>
    <col min="19" max="19" width="43.5703125" style="9" bestFit="1" customWidth="1"/>
    <col min="20" max="20" width="43.7109375" style="8" customWidth="1"/>
    <col min="21" max="21" width="44.85546875" style="6" bestFit="1" customWidth="1"/>
    <col min="22" max="22" width="15.85546875" style="6" customWidth="1"/>
    <col min="23" max="23" width="44" style="6" bestFit="1" customWidth="1"/>
    <col min="24" max="24" width="19.5703125" style="6" bestFit="1" customWidth="1"/>
    <col min="25" max="25" width="39.85546875" style="6" bestFit="1" customWidth="1"/>
    <col min="26" max="27" width="42.140625" style="6" bestFit="1" customWidth="1"/>
    <col min="28" max="16384" width="13.7109375" style="6"/>
  </cols>
  <sheetData>
    <row r="1" spans="1:21" ht="39" customHeight="1" thickBot="1" x14ac:dyDescent="0.3">
      <c r="A1" s="111"/>
      <c r="B1" s="111"/>
      <c r="C1" s="111"/>
      <c r="D1" s="111"/>
      <c r="E1" s="111"/>
      <c r="F1" s="111"/>
      <c r="G1" s="111"/>
      <c r="H1" s="8"/>
      <c r="I1" s="8"/>
    </row>
    <row r="2" spans="1:21" x14ac:dyDescent="0.25">
      <c r="B2" s="10" t="s">
        <v>12</v>
      </c>
      <c r="C2" s="11" t="s">
        <v>101</v>
      </c>
      <c r="D2" s="12"/>
      <c r="E2" s="7"/>
      <c r="F2" s="8"/>
      <c r="G2" s="8"/>
      <c r="H2" s="8"/>
      <c r="I2" s="7"/>
    </row>
    <row r="3" spans="1:21" x14ac:dyDescent="0.25">
      <c r="B3" s="13" t="s">
        <v>13</v>
      </c>
      <c r="C3" s="2" t="s">
        <v>78</v>
      </c>
      <c r="D3" s="12"/>
      <c r="E3" s="7"/>
      <c r="F3" s="8"/>
      <c r="G3" s="8"/>
      <c r="H3" s="8"/>
      <c r="I3" s="7"/>
      <c r="S3" s="14"/>
    </row>
    <row r="4" spans="1:21" x14ac:dyDescent="0.25">
      <c r="B4" s="13" t="s">
        <v>39</v>
      </c>
      <c r="C4" s="2" t="s">
        <v>79</v>
      </c>
      <c r="D4" s="12"/>
    </row>
    <row r="5" spans="1:21" ht="15.75" thickBot="1" x14ac:dyDescent="0.3">
      <c r="B5" s="15" t="s">
        <v>19</v>
      </c>
      <c r="C5" s="109">
        <v>45967</v>
      </c>
      <c r="D5" s="17"/>
    </row>
    <row r="6" spans="1:21" ht="15" customHeight="1" thickBot="1" x14ac:dyDescent="0.3">
      <c r="B6" s="18"/>
      <c r="C6" s="18"/>
      <c r="D6" s="18"/>
      <c r="E6" s="19"/>
      <c r="F6" s="20"/>
      <c r="G6" s="20"/>
      <c r="H6" s="20"/>
      <c r="I6" s="19"/>
      <c r="J6" s="20"/>
      <c r="K6" s="20"/>
      <c r="L6" s="20"/>
      <c r="M6" s="20"/>
      <c r="N6" s="21"/>
      <c r="O6" s="21"/>
      <c r="P6" s="21"/>
      <c r="Q6" s="21"/>
      <c r="R6" s="21"/>
      <c r="S6" s="22"/>
      <c r="T6" s="23"/>
    </row>
    <row r="7" spans="1:21" ht="15" customHeight="1" thickBot="1" x14ac:dyDescent="0.3">
      <c r="B7" s="24" t="s">
        <v>8</v>
      </c>
      <c r="C7" s="130" t="s">
        <v>111</v>
      </c>
      <c r="D7" s="131"/>
      <c r="E7" s="131"/>
      <c r="F7" s="131"/>
      <c r="G7" s="131"/>
      <c r="H7" s="132"/>
      <c r="I7" s="73" t="s">
        <v>9</v>
      </c>
      <c r="J7" s="76" t="s">
        <v>80</v>
      </c>
      <c r="K7" s="25" t="s">
        <v>18</v>
      </c>
      <c r="L7" s="26">
        <v>200</v>
      </c>
      <c r="N7" s="12"/>
      <c r="O7" s="126" t="s">
        <v>28</v>
      </c>
      <c r="P7" s="127"/>
      <c r="Q7" s="81"/>
      <c r="R7" s="81"/>
      <c r="S7" s="81"/>
      <c r="T7" s="81"/>
      <c r="U7" s="81"/>
    </row>
    <row r="8" spans="1:21" ht="15.75" thickBot="1" x14ac:dyDescent="0.3">
      <c r="B8" s="120" t="s">
        <v>4</v>
      </c>
      <c r="C8" s="121"/>
      <c r="D8" s="121"/>
      <c r="E8" s="121"/>
      <c r="F8" s="121"/>
      <c r="G8" s="121"/>
      <c r="H8" s="121"/>
      <c r="I8" s="121"/>
      <c r="J8" s="121"/>
      <c r="K8" s="121"/>
      <c r="L8" s="122"/>
      <c r="M8" s="8"/>
      <c r="N8" s="21"/>
      <c r="O8" s="118" t="s">
        <v>58</v>
      </c>
      <c r="P8" s="119"/>
      <c r="Q8" s="83"/>
      <c r="R8" s="81"/>
      <c r="S8" s="81"/>
      <c r="T8" s="81"/>
      <c r="U8" s="81"/>
    </row>
    <row r="9" spans="1:21" ht="45.75" customHeight="1" thickBot="1" x14ac:dyDescent="0.3">
      <c r="B9" s="65" t="s">
        <v>0</v>
      </c>
      <c r="C9" s="66" t="s">
        <v>15</v>
      </c>
      <c r="D9" s="66" t="s">
        <v>20</v>
      </c>
      <c r="E9" s="67" t="s">
        <v>1</v>
      </c>
      <c r="F9" s="68" t="s">
        <v>2</v>
      </c>
      <c r="G9" s="104" t="s">
        <v>99</v>
      </c>
      <c r="H9" s="68" t="s">
        <v>56</v>
      </c>
      <c r="I9" s="68" t="s">
        <v>57</v>
      </c>
      <c r="J9" s="68" t="s">
        <v>16</v>
      </c>
      <c r="K9" s="69" t="s">
        <v>47</v>
      </c>
      <c r="L9" s="70" t="s">
        <v>10</v>
      </c>
      <c r="N9" s="21"/>
      <c r="O9" s="78" t="s">
        <v>23</v>
      </c>
      <c r="P9" s="82" t="s">
        <v>49</v>
      </c>
      <c r="Q9" s="84"/>
      <c r="R9" s="12"/>
      <c r="S9" s="12"/>
      <c r="T9" s="12"/>
      <c r="U9" s="12"/>
    </row>
    <row r="10" spans="1:21" x14ac:dyDescent="0.25">
      <c r="B10" s="63" t="s">
        <v>90</v>
      </c>
      <c r="C10" s="29" t="s">
        <v>91</v>
      </c>
      <c r="D10" s="64">
        <v>120</v>
      </c>
      <c r="E10" s="30">
        <v>88</v>
      </c>
      <c r="F10" s="31">
        <v>45922</v>
      </c>
      <c r="G10" s="32">
        <v>1420741</v>
      </c>
      <c r="H10" s="32">
        <v>385.22199999999998</v>
      </c>
      <c r="I10" s="32">
        <v>385.22199999999998</v>
      </c>
      <c r="J10" s="74">
        <f>IF(ISBLANK(E10),"",IF(ISNUMBER(H10),(I10-H10)/H10,0))</f>
        <v>0</v>
      </c>
      <c r="K10" s="75">
        <f>IF(ISBLANK(E10),"",E10*(1+J10))</f>
        <v>88</v>
      </c>
      <c r="L10" s="3" t="str">
        <f>IF(ISNUMBER(K10),IF($L$32&lt;&gt;$P$9,O10,P10),"")</f>
        <v>Sim</v>
      </c>
      <c r="N10" s="21"/>
      <c r="O10" s="90" t="str">
        <f>IF(ISNUMBER(K10),IF(OR(K10&lt;_xlfn.QUARTILE.INC($K$10:$K$29,1)-1.5*(_xlfn.QUARTILE.INC($K$10:K29,3)-_xlfn.QUARTILE.INC($K$10:$K$29,1)),K10&gt;_xlfn.QUARTILE.INC($K$10:$K$29,3)+1.5*(_xlfn.QUARTILE.INC($K$10:$K$29,3)-_xlfn.QUARTILE.INC($K$10:$K$29,1))),"Não","Sim"),"")</f>
        <v>Sim</v>
      </c>
      <c r="P10" s="33"/>
      <c r="S10" s="6"/>
      <c r="T10" s="6"/>
    </row>
    <row r="11" spans="1:21" x14ac:dyDescent="0.25">
      <c r="B11" s="63" t="s">
        <v>92</v>
      </c>
      <c r="C11" s="64" t="s">
        <v>93</v>
      </c>
      <c r="D11" s="64">
        <v>80</v>
      </c>
      <c r="E11" s="30">
        <v>157</v>
      </c>
      <c r="F11" s="31">
        <v>45875</v>
      </c>
      <c r="G11" s="32">
        <v>1420741</v>
      </c>
      <c r="H11" s="32">
        <v>383.12099999999998</v>
      </c>
      <c r="I11" s="32">
        <v>385.22199999999998</v>
      </c>
      <c r="J11" s="74">
        <f t="shared" ref="J11:J16" si="0">IF(ISBLANK(E11),"",IF(ISNUMBER(H11),(I11-H11)/H11,0))</f>
        <v>5.4839071729296989E-3</v>
      </c>
      <c r="K11" s="75">
        <f t="shared" ref="K11:K16" si="1">IF(ISBLANK(E11),"",E11*(1+J11))</f>
        <v>157.86097342614997</v>
      </c>
      <c r="L11" s="3" t="str">
        <f t="shared" ref="L11:L16" si="2">IF(ISNUMBER(K11),IF($L$32&lt;&gt;$P$9,O11,P11),"")</f>
        <v>Sim</v>
      </c>
      <c r="N11" s="21"/>
      <c r="O11" s="79" t="str">
        <f>IF(ISNUMBER(K11),IF(OR(K11&lt;_xlfn.QUARTILE.INC($K$10:$K$29,1)-1.5*(_xlfn.QUARTILE.INC($K$10:K29,3)-_xlfn.QUARTILE.INC($K$10:$K$29,1)),K11&gt;_xlfn.QUARTILE.INC($K$10:$K$29,3)+1.5*(_xlfn.QUARTILE.INC($K$10:$K$29,3)-_xlfn.QUARTILE.INC($K$10:$K$29,1))),"Não","Sim"),"")</f>
        <v>Sim</v>
      </c>
      <c r="P11" s="35"/>
      <c r="S11" s="6"/>
      <c r="T11" s="6"/>
    </row>
    <row r="12" spans="1:21" x14ac:dyDescent="0.25">
      <c r="B12" s="63" t="s">
        <v>94</v>
      </c>
      <c r="C12" s="64" t="s">
        <v>95</v>
      </c>
      <c r="D12" s="64">
        <v>300</v>
      </c>
      <c r="E12" s="30">
        <v>79.8</v>
      </c>
      <c r="F12" s="31">
        <v>45855</v>
      </c>
      <c r="G12" s="34">
        <v>1420741</v>
      </c>
      <c r="H12" s="34">
        <v>379.39</v>
      </c>
      <c r="I12" s="32">
        <v>385.22199999999998</v>
      </c>
      <c r="J12" s="74">
        <f t="shared" si="0"/>
        <v>1.5372044597907151E-2</v>
      </c>
      <c r="K12" s="75">
        <f t="shared" si="1"/>
        <v>81.026689158912987</v>
      </c>
      <c r="L12" s="3" t="str">
        <f t="shared" si="2"/>
        <v>Sim</v>
      </c>
      <c r="N12" s="21"/>
      <c r="O12" s="79" t="str">
        <f>IF(ISNUMBER(K12),IF(OR(K12&lt;_xlfn.QUARTILE.INC($K$10:$K$29,1)-1.5*(_xlfn.QUARTILE.INC($K$10:K30,3)-_xlfn.QUARTILE.INC($K$10:$K$29,1)),K12&gt;_xlfn.QUARTILE.INC($K$10:$K$29,3)+1.5*(_xlfn.QUARTILE.INC($K$10:$K$29,3)-_xlfn.QUARTILE.INC($K$10:$K$29,1))),"Não","Sim"),"")</f>
        <v>Sim</v>
      </c>
      <c r="P12" s="35"/>
      <c r="S12" s="6"/>
      <c r="T12" s="6"/>
    </row>
    <row r="13" spans="1:21" x14ac:dyDescent="0.25">
      <c r="B13" s="63" t="s">
        <v>90</v>
      </c>
      <c r="C13" s="64" t="s">
        <v>98</v>
      </c>
      <c r="D13" s="64">
        <v>10</v>
      </c>
      <c r="E13" s="30">
        <v>118.33</v>
      </c>
      <c r="F13" s="31">
        <v>45841</v>
      </c>
      <c r="G13" s="34">
        <v>1420741</v>
      </c>
      <c r="H13" s="34">
        <v>379.39</v>
      </c>
      <c r="I13" s="32">
        <v>385.22199999999998</v>
      </c>
      <c r="J13" s="74">
        <f t="shared" si="0"/>
        <v>1.5372044597907151E-2</v>
      </c>
      <c r="K13" s="75">
        <f t="shared" si="1"/>
        <v>120.14897403727035</v>
      </c>
      <c r="L13" s="3" t="str">
        <f t="shared" si="2"/>
        <v>Sim</v>
      </c>
      <c r="N13" s="21"/>
      <c r="O13" s="79" t="str">
        <f>IF(ISNUMBER(K13),IF(OR(K13&lt;_xlfn.QUARTILE.INC($K$10:$K$29,1)-1.5*(_xlfn.QUARTILE.INC($K$10:K31,3)-_xlfn.QUARTILE.INC($K$10:$K$29,1)),K13&gt;_xlfn.QUARTILE.INC($K$10:$K$29,3)+1.5*(_xlfn.QUARTILE.INC($K$10:$K$29,3)-_xlfn.QUARTILE.INC($K$10:$K$29,1))),"Não","Sim"),"")</f>
        <v>Sim</v>
      </c>
      <c r="P13" s="35"/>
      <c r="S13" s="6"/>
      <c r="T13" s="6"/>
    </row>
    <row r="14" spans="1:21" x14ac:dyDescent="0.25">
      <c r="B14" s="63" t="s">
        <v>96</v>
      </c>
      <c r="C14" s="64" t="s">
        <v>97</v>
      </c>
      <c r="D14" s="64">
        <v>50</v>
      </c>
      <c r="E14" s="30">
        <v>126</v>
      </c>
      <c r="F14" s="31">
        <v>45623</v>
      </c>
      <c r="G14" s="34">
        <v>1420741</v>
      </c>
      <c r="H14" s="34">
        <v>361.83699999999999</v>
      </c>
      <c r="I14" s="32">
        <v>385.22199999999998</v>
      </c>
      <c r="J14" s="74">
        <f t="shared" si="0"/>
        <v>6.4628548213698414E-2</v>
      </c>
      <c r="K14" s="75">
        <f t="shared" si="1"/>
        <v>134.14319707492598</v>
      </c>
      <c r="L14" s="3" t="str">
        <f t="shared" si="2"/>
        <v>Sim</v>
      </c>
      <c r="N14" s="21"/>
      <c r="O14" s="79" t="str">
        <f>IF(ISNUMBER(K14),IF(OR(K14&lt;_xlfn.QUARTILE.INC($K$10:$K$29,1)-1.5*(_xlfn.QUARTILE.INC($K$10:K32,3)-_xlfn.QUARTILE.INC($K$10:$K$29,1)),K14&gt;_xlfn.QUARTILE.INC($K$10:$K$29,3)+1.5*(_xlfn.QUARTILE.INC($K$10:$K$29,3)-_xlfn.QUARTILE.INC($K$10:$K$29,1))),"Não","Sim"),"")</f>
        <v>Sim</v>
      </c>
      <c r="P14" s="35"/>
      <c r="S14" s="6"/>
      <c r="T14" s="6"/>
    </row>
    <row r="15" spans="1:21" x14ac:dyDescent="0.25">
      <c r="B15" s="63"/>
      <c r="C15" s="64"/>
      <c r="D15" s="64"/>
      <c r="E15" s="30"/>
      <c r="F15" s="31"/>
      <c r="G15" s="34"/>
      <c r="H15" s="34"/>
      <c r="I15" s="32"/>
      <c r="J15" s="74" t="str">
        <f t="shared" si="0"/>
        <v/>
      </c>
      <c r="K15" s="75" t="str">
        <f t="shared" si="1"/>
        <v/>
      </c>
      <c r="L15" s="3" t="str">
        <f t="shared" si="2"/>
        <v/>
      </c>
      <c r="N15" s="21"/>
      <c r="O15" s="79" t="str">
        <f>IF(ISNUMBER(K15),IF(OR(K15&lt;_xlfn.QUARTILE.INC($K$10:$K$29,1)-1.5*(_xlfn.QUARTILE.INC($K$10:K35,3)-_xlfn.QUARTILE.INC($K$10:$K$29,1)),K15&gt;_xlfn.QUARTILE.INC($K$10:$K$29,3)+1.5*(_xlfn.QUARTILE.INC($K$10:$K$29,3)-_xlfn.QUARTILE.INC($K$10:$K$29,1))),"Não","Sim"),"")</f>
        <v/>
      </c>
      <c r="P15" s="35"/>
      <c r="S15" s="6"/>
      <c r="T15" s="6"/>
    </row>
    <row r="16" spans="1:21" ht="15.75" thickBot="1" x14ac:dyDescent="0.3">
      <c r="B16" s="63"/>
      <c r="C16" s="36"/>
      <c r="D16" s="64"/>
      <c r="E16" s="30"/>
      <c r="F16" s="31"/>
      <c r="G16" s="34"/>
      <c r="H16" s="34"/>
      <c r="I16" s="34"/>
      <c r="J16" s="74" t="str">
        <f t="shared" si="0"/>
        <v/>
      </c>
      <c r="K16" s="75" t="str">
        <f t="shared" si="1"/>
        <v/>
      </c>
      <c r="L16" s="3" t="str">
        <f t="shared" si="2"/>
        <v/>
      </c>
      <c r="N16" s="21"/>
      <c r="O16" s="77" t="str">
        <f>IF(ISNUMBER(K16),IF(OR(K16&lt;_xlfn.QUARTILE.INC($K$10:$K$29,1)-1.5*(_xlfn.QUARTILE.INC($I$10:I37,3)-_xlfn.QUARTILE.INC($K$10:$K$29,1)),K16&gt;_xlfn.QUARTILE.INC($K$10:$K$29,3)+1.5*(_xlfn.QUARTILE.INC($K$10:$K$29,3)-_xlfn.QUARTILE.INC($K$10:$K$29,1))),"Não","Sim"),"")</f>
        <v/>
      </c>
      <c r="P16" s="37"/>
      <c r="S16" s="6"/>
      <c r="T16" s="6"/>
    </row>
    <row r="17" spans="2:22" ht="15.75" thickBot="1" x14ac:dyDescent="0.3">
      <c r="B17" s="120" t="s">
        <v>5</v>
      </c>
      <c r="C17" s="121"/>
      <c r="D17" s="121"/>
      <c r="E17" s="121"/>
      <c r="F17" s="121"/>
      <c r="G17" s="121"/>
      <c r="H17" s="121"/>
      <c r="I17" s="121"/>
      <c r="J17" s="121"/>
      <c r="K17" s="121"/>
      <c r="L17" s="122"/>
      <c r="N17" s="21"/>
      <c r="O17" s="128" t="s">
        <v>24</v>
      </c>
      <c r="P17" s="129"/>
      <c r="Q17" s="84"/>
      <c r="S17" s="6"/>
      <c r="T17" s="6"/>
      <c r="V17" s="8"/>
    </row>
    <row r="18" spans="2:22" ht="15.75" thickBot="1" x14ac:dyDescent="0.3">
      <c r="B18" s="123" t="s">
        <v>3</v>
      </c>
      <c r="C18" s="124"/>
      <c r="D18" s="124"/>
      <c r="E18" s="124"/>
      <c r="F18" s="124"/>
      <c r="G18" s="124"/>
      <c r="H18" s="124"/>
      <c r="I18" s="125"/>
      <c r="J18" s="71" t="s">
        <v>2</v>
      </c>
      <c r="K18" s="72" t="s">
        <v>46</v>
      </c>
      <c r="L18" s="70" t="s">
        <v>11</v>
      </c>
      <c r="N18" s="21"/>
      <c r="O18" s="27" t="s">
        <v>23</v>
      </c>
      <c r="P18" s="28" t="s">
        <v>49</v>
      </c>
      <c r="Q18" s="8"/>
      <c r="S18" s="6"/>
      <c r="T18" s="6"/>
    </row>
    <row r="19" spans="2:22" x14ac:dyDescent="0.25">
      <c r="B19" s="112" t="s">
        <v>84</v>
      </c>
      <c r="C19" s="113"/>
      <c r="D19" s="113"/>
      <c r="E19" s="113"/>
      <c r="F19" s="113"/>
      <c r="G19" s="113"/>
      <c r="H19" s="113"/>
      <c r="I19" s="114"/>
      <c r="J19" s="31">
        <v>45931</v>
      </c>
      <c r="K19" s="38">
        <v>113.5</v>
      </c>
      <c r="L19" s="3" t="str">
        <f>IF(ISNUMBER(K19),IF($L$32=$O$18,O19,IF($L$32=$P$18,P19,"")),"")</f>
        <v>Sim</v>
      </c>
      <c r="N19" s="21"/>
      <c r="O19" s="48" t="str">
        <f>IF(ISNUMBER(K19),IF(OR(K19&lt;_xlfn.QUARTILE.INC($K$10:$K$29,1)-1.5*(_xlfn.QUARTILE.INC($K$10:$K$29,3)-_xlfn.QUARTILE.INC($K$10:$K$29,1)),K19&gt;_xlfn.QUARTILE.INC($K$10:$K$29,3)+1.5*(_xlfn.QUARTILE.INC($K$10:$K$29,3)-_xlfn.QUARTILE.INC($K$10:$K$29,1))),"Não","Sim"),"")</f>
        <v>Sim</v>
      </c>
      <c r="P19" s="33"/>
      <c r="Q19" s="8"/>
      <c r="S19" s="6"/>
      <c r="T19" s="6"/>
    </row>
    <row r="20" spans="2:22" x14ac:dyDescent="0.25">
      <c r="B20" s="112" t="s">
        <v>85</v>
      </c>
      <c r="C20" s="113"/>
      <c r="D20" s="113"/>
      <c r="E20" s="113"/>
      <c r="F20" s="113"/>
      <c r="G20" s="113"/>
      <c r="H20" s="113"/>
      <c r="I20" s="114"/>
      <c r="J20" s="31">
        <v>45931</v>
      </c>
      <c r="K20" s="38">
        <v>69.900000000000006</v>
      </c>
      <c r="L20" s="3" t="str">
        <f>IF(ISNUMBER(K20),IF($L$32=$O$18,O20,IF($L$32=$P$18,P20,"")),"")</f>
        <v>Sim</v>
      </c>
      <c r="N20" s="21"/>
      <c r="O20" s="48" t="str">
        <f t="shared" ref="O20:O29" si="3">IF(ISNUMBER(K20),IF(OR(K20&lt;_xlfn.QUARTILE.INC($K$10:$K$29,1)-1.5*(_xlfn.QUARTILE.INC($K$10:$K$29,3)-_xlfn.QUARTILE.INC($K$10:$K$29,1)),K20&gt;_xlfn.QUARTILE.INC($K$10:$K$29,3)+1.5*(_xlfn.QUARTILE.INC($K$10:$K$29,3)-_xlfn.QUARTILE.INC($K$10:$K$29,1))),"Não","Sim"),"")</f>
        <v>Sim</v>
      </c>
      <c r="P20" s="35"/>
      <c r="Q20" s="8"/>
      <c r="S20" s="6"/>
      <c r="T20" s="6"/>
    </row>
    <row r="21" spans="2:22" x14ac:dyDescent="0.25">
      <c r="B21" s="112" t="s">
        <v>86</v>
      </c>
      <c r="C21" s="113"/>
      <c r="D21" s="113"/>
      <c r="E21" s="113"/>
      <c r="F21" s="113"/>
      <c r="G21" s="113"/>
      <c r="H21" s="113"/>
      <c r="I21" s="114"/>
      <c r="J21" s="31">
        <v>45931</v>
      </c>
      <c r="K21" s="38">
        <v>96.99</v>
      </c>
      <c r="L21" s="3" t="str">
        <f t="shared" ref="L21:L29" si="4">IF(ISNUMBER(K21),IF($L$32=$O$18,O21,IF($L$32=$P$18,P21,"")),"")</f>
        <v>Sim</v>
      </c>
      <c r="N21" s="21"/>
      <c r="O21" s="48" t="str">
        <f t="shared" si="3"/>
        <v>Sim</v>
      </c>
      <c r="P21" s="35"/>
      <c r="Q21" s="8"/>
      <c r="S21" s="6"/>
      <c r="T21" s="6"/>
    </row>
    <row r="22" spans="2:22" x14ac:dyDescent="0.25">
      <c r="B22" s="112"/>
      <c r="C22" s="113"/>
      <c r="D22" s="113"/>
      <c r="E22" s="113"/>
      <c r="F22" s="113"/>
      <c r="G22" s="113"/>
      <c r="H22" s="113"/>
      <c r="I22" s="114"/>
      <c r="J22" s="31"/>
      <c r="K22" s="38"/>
      <c r="L22" s="3" t="str">
        <f t="shared" si="4"/>
        <v/>
      </c>
      <c r="N22" s="21"/>
      <c r="O22" s="48" t="str">
        <f t="shared" si="3"/>
        <v/>
      </c>
      <c r="P22" s="35"/>
      <c r="Q22" s="8"/>
      <c r="S22" s="6"/>
      <c r="T22" s="6"/>
    </row>
    <row r="23" spans="2:22" x14ac:dyDescent="0.25">
      <c r="B23" s="112"/>
      <c r="C23" s="113"/>
      <c r="D23" s="113"/>
      <c r="E23" s="113"/>
      <c r="F23" s="113"/>
      <c r="G23" s="113"/>
      <c r="H23" s="113"/>
      <c r="I23" s="114"/>
      <c r="J23" s="31"/>
      <c r="K23" s="38"/>
      <c r="L23" s="3" t="str">
        <f t="shared" si="4"/>
        <v/>
      </c>
      <c r="N23" s="21"/>
      <c r="O23" s="48" t="str">
        <f t="shared" si="3"/>
        <v/>
      </c>
      <c r="P23" s="35"/>
      <c r="Q23" s="8"/>
      <c r="S23" s="6"/>
      <c r="T23" s="6"/>
    </row>
    <row r="24" spans="2:22" x14ac:dyDescent="0.25">
      <c r="B24" s="112"/>
      <c r="C24" s="113"/>
      <c r="D24" s="113"/>
      <c r="E24" s="113"/>
      <c r="F24" s="113"/>
      <c r="G24" s="113"/>
      <c r="H24" s="113"/>
      <c r="I24" s="114"/>
      <c r="J24" s="31"/>
      <c r="K24" s="38"/>
      <c r="L24" s="3" t="str">
        <f t="shared" si="4"/>
        <v/>
      </c>
      <c r="N24" s="21"/>
      <c r="O24" s="48" t="str">
        <f t="shared" si="3"/>
        <v/>
      </c>
      <c r="P24" s="35"/>
      <c r="Q24" s="8"/>
      <c r="S24" s="6"/>
      <c r="T24" s="6"/>
    </row>
    <row r="25" spans="2:22" x14ac:dyDescent="0.25">
      <c r="B25" s="112"/>
      <c r="C25" s="113"/>
      <c r="D25" s="113"/>
      <c r="E25" s="113"/>
      <c r="F25" s="113"/>
      <c r="G25" s="113"/>
      <c r="H25" s="113"/>
      <c r="I25" s="114"/>
      <c r="J25" s="31"/>
      <c r="K25" s="38"/>
      <c r="L25" s="3" t="str">
        <f t="shared" si="4"/>
        <v/>
      </c>
      <c r="N25" s="21"/>
      <c r="O25" s="48" t="str">
        <f t="shared" si="3"/>
        <v/>
      </c>
      <c r="P25" s="35"/>
      <c r="Q25" s="8"/>
      <c r="S25" s="6"/>
      <c r="T25" s="6"/>
    </row>
    <row r="26" spans="2:22" x14ac:dyDescent="0.25">
      <c r="B26" s="112"/>
      <c r="C26" s="113"/>
      <c r="D26" s="113"/>
      <c r="E26" s="113"/>
      <c r="F26" s="113"/>
      <c r="G26" s="113"/>
      <c r="H26" s="113"/>
      <c r="I26" s="114"/>
      <c r="J26" s="31"/>
      <c r="K26" s="38"/>
      <c r="L26" s="3" t="str">
        <f t="shared" si="4"/>
        <v/>
      </c>
      <c r="N26" s="21"/>
      <c r="O26" s="48" t="str">
        <f t="shared" si="3"/>
        <v/>
      </c>
      <c r="P26" s="35"/>
      <c r="Q26" s="39"/>
      <c r="S26" s="6"/>
      <c r="T26" s="6"/>
    </row>
    <row r="27" spans="2:22" x14ac:dyDescent="0.25">
      <c r="B27" s="112"/>
      <c r="C27" s="113"/>
      <c r="D27" s="113"/>
      <c r="E27" s="113"/>
      <c r="F27" s="113"/>
      <c r="G27" s="113"/>
      <c r="H27" s="113"/>
      <c r="I27" s="114"/>
      <c r="J27" s="31"/>
      <c r="K27" s="38"/>
      <c r="L27" s="3" t="str">
        <f t="shared" si="4"/>
        <v/>
      </c>
      <c r="N27" s="21"/>
      <c r="O27" s="48" t="str">
        <f t="shared" si="3"/>
        <v/>
      </c>
      <c r="P27" s="35"/>
      <c r="Q27" s="8"/>
      <c r="S27" s="6"/>
      <c r="T27" s="6"/>
    </row>
    <row r="28" spans="2:22" x14ac:dyDescent="0.25">
      <c r="B28" s="112"/>
      <c r="C28" s="113"/>
      <c r="D28" s="113"/>
      <c r="E28" s="113"/>
      <c r="F28" s="113"/>
      <c r="G28" s="113"/>
      <c r="H28" s="113"/>
      <c r="I28" s="114"/>
      <c r="J28" s="31"/>
      <c r="K28" s="38"/>
      <c r="L28" s="3" t="str">
        <f t="shared" si="4"/>
        <v/>
      </c>
      <c r="N28" s="21"/>
      <c r="O28" s="48" t="str">
        <f t="shared" si="3"/>
        <v/>
      </c>
      <c r="P28" s="35"/>
      <c r="Q28" s="8"/>
      <c r="S28" s="6"/>
      <c r="T28" s="6"/>
    </row>
    <row r="29" spans="2:22" ht="15.75" thickBot="1" x14ac:dyDescent="0.3">
      <c r="B29" s="112"/>
      <c r="C29" s="113"/>
      <c r="D29" s="113"/>
      <c r="E29" s="113"/>
      <c r="F29" s="113"/>
      <c r="G29" s="113"/>
      <c r="H29" s="113"/>
      <c r="I29" s="114"/>
      <c r="J29" s="31"/>
      <c r="K29" s="59"/>
      <c r="L29" s="3" t="str">
        <f t="shared" si="4"/>
        <v/>
      </c>
      <c r="N29" s="21"/>
      <c r="O29" s="48" t="str">
        <f t="shared" si="3"/>
        <v/>
      </c>
      <c r="P29" s="37"/>
      <c r="Q29" s="8"/>
      <c r="S29" s="6"/>
      <c r="T29" s="6"/>
    </row>
    <row r="30" spans="2:22" x14ac:dyDescent="0.25">
      <c r="B30" s="91" t="s">
        <v>17</v>
      </c>
      <c r="C30" s="92" t="s">
        <v>104</v>
      </c>
      <c r="D30" s="92"/>
      <c r="E30" s="92"/>
      <c r="F30" s="92"/>
      <c r="G30" s="92"/>
      <c r="H30" s="92"/>
      <c r="I30" s="92"/>
      <c r="J30" s="93"/>
      <c r="K30" s="41" t="s">
        <v>6</v>
      </c>
      <c r="L30" s="4" cm="1">
        <f t="array" ref="L30">IF($L$32="","Selecione metodologia para exclusão de preços",AVERAGE(IF($L$10:$L$29="Sim",$K$10:$K$29)))</f>
        <v>107.69622921215741</v>
      </c>
      <c r="N30" s="40" t="s">
        <v>25</v>
      </c>
      <c r="O30" s="49" cm="1">
        <f t="array" ref="O30">IF(COUNTIF(O19:O29,"Sim")&lt;3,"N/D (são necessários pelo menos 3 preços)",AVERAGE(IF(O19:O29="Sim",$K19:$K29)))</f>
        <v>93.463333333333324</v>
      </c>
      <c r="P30" s="50" t="str" cm="1">
        <f t="array" ref="P30">IF(COUNTIF(P19:P29,"Sim")&lt;3,"N/D (são necessários pelo menos 3 preços)",AVERAGE(IF(P19:P29="Sim",$K19:$K29)))</f>
        <v>N/D (são necessários pelo menos 3 preços)</v>
      </c>
      <c r="Q30" s="8"/>
      <c r="S30" s="6"/>
      <c r="T30" s="6"/>
    </row>
    <row r="31" spans="2:22" ht="15.75" thickBot="1" x14ac:dyDescent="0.3">
      <c r="B31" s="94"/>
      <c r="C31" s="95"/>
      <c r="D31" s="95"/>
      <c r="E31" s="95"/>
      <c r="F31" s="95"/>
      <c r="G31" s="95"/>
      <c r="H31" s="95"/>
      <c r="I31" s="95"/>
      <c r="J31" s="96"/>
      <c r="K31" s="43" t="s">
        <v>7</v>
      </c>
      <c r="L31" s="5" cm="1">
        <f t="array" ref="L31">IF($L$32="","Selecione metodologia para exclusão de preços",MEDIAN(IF($L$10:$L$29="Sim",$K$10:$K$29)))</f>
        <v>105.245</v>
      </c>
      <c r="N31" s="42" t="s">
        <v>26</v>
      </c>
      <c r="O31" s="51" cm="1">
        <f t="array" ref="O31">IF(COUNTIF(O19:O29,"Sim")&lt;3,"N/D (são necessários pelo menos 3 preços)",MEDIAN(IF(O19:O29="Sim",$K19:$K29)))</f>
        <v>96.99</v>
      </c>
      <c r="P31" s="52" t="str" cm="1">
        <f t="array" ref="P31">IF(COUNTIF(P19:P29,"Sim")&lt;3,"N/D (são necessários pelo menos 3 preços)",MEDIAN(IF(P19:P29="Sim",$K19:$K29)))</f>
        <v>N/D (são necessários pelo menos 3 preços)</v>
      </c>
      <c r="Q31" s="8"/>
      <c r="S31" s="6"/>
      <c r="T31" s="6"/>
    </row>
    <row r="32" spans="2:22" ht="15.75" thickBot="1" x14ac:dyDescent="0.3">
      <c r="B32" s="141" t="s">
        <v>30</v>
      </c>
      <c r="C32" s="142"/>
      <c r="D32" s="142"/>
      <c r="E32" s="142"/>
      <c r="F32" s="142"/>
      <c r="G32" s="142"/>
      <c r="H32" s="142"/>
      <c r="I32" s="142"/>
      <c r="J32" s="142"/>
      <c r="K32" s="142"/>
      <c r="L32" s="147" t="str">
        <f>IF(O35="",INDEX(O18:P18,MATCH(MIN(#REF!),#REF!,0)),O35)</f>
        <v>Outliers</v>
      </c>
      <c r="N32" s="44" t="s">
        <v>27</v>
      </c>
      <c r="O32" s="53" cm="1">
        <f t="array" ref="O32">IF(COUNTIF(O19:O29,"Sim")&lt;3,"N/D (são necessários pelo menos 3 preços)",_xlfn.STDEV.S(IF(O19:O29="Sim",$K19:$K29))/AVERAGE(IF(O19:O29="Sim",$K19:$K29)))</f>
        <v>0.23552451295927368</v>
      </c>
      <c r="P32" s="54" t="str" cm="1">
        <f t="array" ref="P32">IF(COUNTIF(P19:P29,"Sim")&lt;3,"N/D (são necessários pelo menos 3 preços)",_xlfn.STDEV.S(IF(P19:P29="Sim",$K19:$K29))/AVERAGE(IF(P19:P29="Sim",$K19:$K29)))</f>
        <v>N/D (são necessários pelo menos 3 preços)</v>
      </c>
      <c r="Q32" s="8"/>
      <c r="S32" s="6"/>
      <c r="T32" s="6"/>
    </row>
    <row r="33" spans="1:22" x14ac:dyDescent="0.25">
      <c r="B33" s="143"/>
      <c r="C33" s="144"/>
      <c r="D33" s="144"/>
      <c r="E33" s="144"/>
      <c r="F33" s="144"/>
      <c r="G33" s="144"/>
      <c r="H33" s="144"/>
      <c r="I33" s="144"/>
      <c r="J33" s="144"/>
      <c r="K33" s="144"/>
      <c r="L33" s="148"/>
      <c r="N33" s="45" t="s">
        <v>21</v>
      </c>
      <c r="O33" s="55" cm="1">
        <f t="array" ref="O33">IF(SUM(COUNTIF($O$10:$O$16,"Sim")) + SUM(COUNTIF(O19:O29,"Sim")) &lt; 3,
   "N/D (são necessários pelo menos 3 preços)",
   IFERROR(AVERAGE(_xlfn._xlws.FILTER($K$10:$K$16,$O$10:$O$16="Sim"), _xlfn._xlws.FILTER($K$19:$K$29,O19:O29="Sim")),O30))</f>
        <v>107.69622921215741</v>
      </c>
      <c r="P33" s="55" t="str" cm="1">
        <f t="array" ref="P33">IF(SUM(COUNTIF($P$10:$P$16,"Sim")) + SUM(COUNTIF(P19:P29,"Sim")) &lt; 3,
   "N/D (são necessários pelo menos 3 preços)",
   IFERROR(AVERAGE(_xlfn._xlws.FILTER($K$10:$K$16,$P$10:$P$16="Sim"), _xlfn._xlws.FILTER($K$19:$K$29,P19:P29="Sim")),P30))</f>
        <v>N/D (são necessários pelo menos 3 preços)</v>
      </c>
      <c r="Q33" s="8"/>
      <c r="S33" s="6"/>
      <c r="T33" s="6"/>
    </row>
    <row r="34" spans="1:22" ht="15.75" thickBot="1" x14ac:dyDescent="0.3">
      <c r="B34" s="145"/>
      <c r="C34" s="146"/>
      <c r="D34" s="146"/>
      <c r="E34" s="146"/>
      <c r="F34" s="146"/>
      <c r="G34" s="146"/>
      <c r="H34" s="146"/>
      <c r="I34" s="146"/>
      <c r="J34" s="146"/>
      <c r="K34" s="146"/>
      <c r="L34" s="149"/>
      <c r="N34" s="46" t="s">
        <v>22</v>
      </c>
      <c r="O34" s="56" cm="1">
        <f t="array" ref="O34">IF(SUM(COUNTIF($O$10:$O$16,"Sim")) + SUM(COUNTIF(O19:O29,"Sim")) &lt; 3,
   "N/D (são necessários pelo menos 3 preços)",
   IFERROR(MEDIAN(_xlfn._xlws.FILTER($K$10:$K$16,$O$10:$O$16="Sim"), _xlfn._xlws.FILTER($K$19:$K$29,O19:O29="Sim")),O31))</f>
        <v>105.245</v>
      </c>
      <c r="P34" s="56" t="str" cm="1">
        <f t="array" ref="P34">IF(SUM(COUNTIF($P10:$P$16,"Sim")) + SUM(COUNTIF(P19:P29,"Sim")) &lt; 3,
   "N/D (são necessários pelo menos 3 preços)",
   IFERROR(MEDIAN(_xlfn._xlws.FILTER($K$10:$K$16,$P$10:$P$16="Sim"), _xlfn._xlws.FILTER($K$19:$K$29,P19:P29="Sim")),P31))</f>
        <v>N/D (são necessários pelo menos 3 preços)</v>
      </c>
      <c r="Q34" s="8"/>
      <c r="S34" s="6"/>
      <c r="T34" s="6"/>
    </row>
    <row r="35" spans="1:22" ht="21.75" thickBot="1" x14ac:dyDescent="0.4">
      <c r="B35" s="137" t="s">
        <v>59</v>
      </c>
      <c r="C35" s="138"/>
      <c r="D35" s="138"/>
      <c r="E35" s="138"/>
      <c r="F35" s="138"/>
      <c r="G35" s="138"/>
      <c r="H35" s="138"/>
      <c r="I35" s="138"/>
      <c r="J35" s="138"/>
      <c r="K35" s="138"/>
      <c r="L35" s="133"/>
      <c r="N35" s="80" t="s">
        <v>29</v>
      </c>
      <c r="O35" s="58" t="str" cm="1">
        <f t="array" ref="O35">IF(INDEX(O18:P18,P35)=0,"",INDEX(O18:P18,P35))</f>
        <v>Outliers</v>
      </c>
      <c r="P35" s="89">
        <v>1</v>
      </c>
      <c r="Q35" s="8"/>
      <c r="S35" s="6"/>
      <c r="T35" s="6"/>
    </row>
    <row r="36" spans="1:22" s="87" customFormat="1" x14ac:dyDescent="0.25">
      <c r="A36" s="6"/>
      <c r="B36" s="139"/>
      <c r="C36" s="140"/>
      <c r="D36" s="140"/>
      <c r="E36" s="140"/>
      <c r="F36" s="140"/>
      <c r="G36" s="140"/>
      <c r="H36" s="140"/>
      <c r="I36" s="140"/>
      <c r="J36" s="140"/>
      <c r="K36" s="140"/>
      <c r="L36" s="134"/>
      <c r="M36" s="6"/>
      <c r="N36" s="6"/>
      <c r="O36" s="9"/>
      <c r="P36" s="6"/>
      <c r="Q36" s="85"/>
      <c r="R36" s="85"/>
      <c r="S36" s="85"/>
      <c r="T36" s="85"/>
      <c r="U36" s="85"/>
      <c r="V36" s="86"/>
    </row>
    <row r="37" spans="1:22" ht="15.75" thickBot="1" x14ac:dyDescent="0.3">
      <c r="B37" s="135" t="s">
        <v>45</v>
      </c>
      <c r="C37" s="136"/>
      <c r="D37" s="136"/>
      <c r="E37" s="136"/>
      <c r="F37" s="136"/>
      <c r="G37" s="136"/>
      <c r="H37" s="136"/>
      <c r="I37" s="136"/>
      <c r="J37" s="136"/>
      <c r="K37" s="136"/>
      <c r="L37" s="98"/>
      <c r="N37" s="8"/>
      <c r="Q37" s="88"/>
      <c r="R37" s="88"/>
      <c r="S37" s="88"/>
      <c r="T37" s="88"/>
      <c r="U37" s="88"/>
      <c r="V37" s="8"/>
    </row>
    <row r="38" spans="1:22" x14ac:dyDescent="0.25">
      <c r="B38" s="97"/>
      <c r="T38" s="47"/>
      <c r="V38" s="47"/>
    </row>
    <row r="39" spans="1:22" hidden="1" x14ac:dyDescent="0.25">
      <c r="A39" s="57" t="str">
        <f>O18</f>
        <v>Outliers</v>
      </c>
      <c r="B39" s="6" t="s">
        <v>7</v>
      </c>
    </row>
    <row r="40" spans="1:22" hidden="1" x14ac:dyDescent="0.25">
      <c r="A40" s="57" t="str">
        <f>P18</f>
        <v>Por critério do(a) analista</v>
      </c>
    </row>
    <row r="45" spans="1:22" x14ac:dyDescent="0.25">
      <c r="H45" s="102"/>
    </row>
  </sheetData>
  <sheetProtection selectLockedCells="1"/>
  <mergeCells count="24">
    <mergeCell ref="B17:L17"/>
    <mergeCell ref="O17:P17"/>
    <mergeCell ref="A1:G1"/>
    <mergeCell ref="C7:H7"/>
    <mergeCell ref="O7:P7"/>
    <mergeCell ref="B8:L8"/>
    <mergeCell ref="O8:P8"/>
    <mergeCell ref="B29:I29"/>
    <mergeCell ref="B18:I18"/>
    <mergeCell ref="B19:I19"/>
    <mergeCell ref="B20:I20"/>
    <mergeCell ref="B21:I21"/>
    <mergeCell ref="B22:I22"/>
    <mergeCell ref="B23:I23"/>
    <mergeCell ref="B24:I24"/>
    <mergeCell ref="B25:I25"/>
    <mergeCell ref="B26:I26"/>
    <mergeCell ref="B27:I27"/>
    <mergeCell ref="B28:I28"/>
    <mergeCell ref="B32:K34"/>
    <mergeCell ref="L32:L34"/>
    <mergeCell ref="B35:K36"/>
    <mergeCell ref="L35:L36"/>
    <mergeCell ref="B37:K37"/>
  </mergeCells>
  <dataValidations count="2">
    <dataValidation errorStyle="warning" showInputMessage="1" showErrorMessage="1" errorTitle="Seleção obrigatória" error="Seleção obrigatória" promptTitle="Selecione" prompt="Selecione a metodologia para exclusão de preços excessivamente elevados, inexequíveis ou inconsistentes" sqref="L32" xr:uid="{9542FE8C-2479-4AC8-8476-7DC512EA22D7}"/>
    <dataValidation type="list" allowBlank="1" showInputMessage="1" showErrorMessage="1" sqref="P10:P16 P19:P29" xr:uid="{EDC29C01-05FF-4F5A-BA71-97F598BA7D95}">
      <formula1>"Sim,Não,  ,"</formula1>
    </dataValidation>
  </dataValidations>
  <pageMargins left="0.511811024" right="0.511811024" top="0.78740157499999996" bottom="0.78740157499999996" header="0.31496062000000002" footer="0.31496062000000002"/>
  <pageSetup paperSize="9" scale="49" orientation="landscape" r:id="rId1"/>
  <ignoredErrors>
    <ignoredError sqref="J11:J16 K10:K16" unlockedFormula="1"/>
  </ignoredErrors>
  <drawing r:id="rId2"/>
  <legacyDrawing r:id="rId3"/>
  <controls>
    <mc:AlternateContent xmlns:mc="http://schemas.openxmlformats.org/markup-compatibility/2006">
      <mc:Choice Requires="x14">
        <control shapeId="33794" r:id="rId4" name="ComboBox1">
          <controlPr defaultSize="0" autoLine="0" linkedCell="B39" listFillRange="K30:K31" r:id="rId5">
            <anchor moveWithCells="1">
              <from>
                <xdr:col>11</xdr:col>
                <xdr:colOff>66675</xdr:colOff>
                <xdr:row>34</xdr:row>
                <xdr:rowOff>104775</xdr:rowOff>
              </from>
              <to>
                <xdr:col>12</xdr:col>
                <xdr:colOff>9525</xdr:colOff>
                <xdr:row>35</xdr:row>
                <xdr:rowOff>57150</xdr:rowOff>
              </to>
            </anchor>
          </controlPr>
        </control>
      </mc:Choice>
      <mc:Fallback>
        <control shapeId="33794" r:id="rId4" name="ComboBox1"/>
      </mc:Fallback>
    </mc:AlternateContent>
    <mc:AlternateContent xmlns:mc="http://schemas.openxmlformats.org/markup-compatibility/2006">
      <mc:Choice Requires="x14">
        <control shapeId="33793" r:id="rId6" name="Drop Down 1">
          <controlPr defaultSize="0" autoLine="0" autoPict="0" altText="ESCOLHA A METODOLOGIA DE EXCLUSÃO A SER ADOTADA">
            <anchor moveWithCells="1">
              <from>
                <xdr:col>13</xdr:col>
                <xdr:colOff>2905125</xdr:colOff>
                <xdr:row>33</xdr:row>
                <xdr:rowOff>200025</xdr:rowOff>
              </from>
              <to>
                <xdr:col>15</xdr:col>
                <xdr:colOff>2886075</xdr:colOff>
                <xdr:row>35</xdr:row>
                <xdr:rowOff>0</xdr:rowOff>
              </to>
            </anchor>
          </controlPr>
        </control>
      </mc:Choice>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206F6-2258-4559-8982-9F08A225E954}">
  <dimension ref="A1:P41"/>
  <sheetViews>
    <sheetView tabSelected="1" zoomScale="70" zoomScaleNormal="70" workbookViewId="0">
      <selection activeCell="C30" sqref="C30:J31"/>
    </sheetView>
  </sheetViews>
  <sheetFormatPr defaultRowHeight="15" x14ac:dyDescent="0.25"/>
  <cols>
    <col min="1" max="1" width="2.28515625" customWidth="1"/>
    <col min="2" max="2" width="21.7109375" bestFit="1" customWidth="1"/>
    <col min="3" max="3" width="29.140625" bestFit="1" customWidth="1"/>
    <col min="4" max="4" width="15" bestFit="1" customWidth="1"/>
    <col min="5" max="5" width="19.5703125" bestFit="1" customWidth="1"/>
    <col min="7" max="7" width="23.5703125" bestFit="1" customWidth="1"/>
    <col min="9" max="9" width="22.140625" bestFit="1" customWidth="1"/>
    <col min="10" max="10" width="25.28515625" bestFit="1" customWidth="1"/>
    <col min="11" max="11" width="21.5703125" bestFit="1" customWidth="1"/>
    <col min="12" max="12" width="24.85546875" bestFit="1" customWidth="1"/>
    <col min="14" max="14" width="29.28515625" bestFit="1" customWidth="1"/>
    <col min="15" max="15" width="27.28515625" customWidth="1"/>
    <col min="16" max="16" width="48.7109375" customWidth="1"/>
  </cols>
  <sheetData>
    <row r="1" spans="1:16" ht="68.25" customHeight="1" thickBot="1" x14ac:dyDescent="0.3">
      <c r="A1" s="111"/>
      <c r="B1" s="111"/>
      <c r="C1" s="111"/>
      <c r="D1" s="111"/>
      <c r="E1" s="111"/>
      <c r="F1" s="111"/>
      <c r="G1" s="111"/>
      <c r="H1" s="8"/>
      <c r="I1" s="8"/>
      <c r="J1" s="110"/>
      <c r="K1" s="110"/>
      <c r="L1" s="110"/>
      <c r="M1" s="110"/>
      <c r="N1" s="110"/>
      <c r="O1" s="9"/>
      <c r="P1" s="110"/>
    </row>
    <row r="2" spans="1:16" x14ac:dyDescent="0.25">
      <c r="A2" s="110"/>
      <c r="B2" s="10" t="s">
        <v>12</v>
      </c>
      <c r="C2" s="11" t="s">
        <v>101</v>
      </c>
      <c r="D2" s="12"/>
      <c r="E2" s="7"/>
      <c r="F2" s="8"/>
      <c r="G2" s="8"/>
      <c r="H2" s="8"/>
      <c r="I2" s="7"/>
      <c r="J2" s="110"/>
      <c r="K2" s="110"/>
      <c r="L2" s="110"/>
      <c r="M2" s="110"/>
      <c r="N2" s="110"/>
      <c r="O2" s="9"/>
      <c r="P2" s="110"/>
    </row>
    <row r="3" spans="1:16" x14ac:dyDescent="0.25">
      <c r="A3" s="110"/>
      <c r="B3" s="13" t="s">
        <v>13</v>
      </c>
      <c r="C3" s="2" t="s">
        <v>78</v>
      </c>
      <c r="D3" s="12"/>
      <c r="E3" s="7"/>
      <c r="F3" s="8"/>
      <c r="G3" s="8"/>
      <c r="H3" s="8"/>
      <c r="I3" s="7"/>
      <c r="J3" s="110"/>
      <c r="K3" s="110"/>
      <c r="L3" s="110"/>
      <c r="M3" s="110"/>
      <c r="N3" s="110"/>
      <c r="O3" s="9"/>
      <c r="P3" s="110"/>
    </row>
    <row r="4" spans="1:16" x14ac:dyDescent="0.25">
      <c r="A4" s="110"/>
      <c r="B4" s="13" t="s">
        <v>39</v>
      </c>
      <c r="C4" s="2" t="s">
        <v>79</v>
      </c>
      <c r="D4" s="12"/>
      <c r="E4" s="9"/>
      <c r="F4" s="110"/>
      <c r="G4" s="110"/>
      <c r="H4" s="110"/>
      <c r="I4" s="9"/>
      <c r="J4" s="110"/>
      <c r="K4" s="110"/>
      <c r="L4" s="110"/>
      <c r="M4" s="110"/>
      <c r="N4" s="110"/>
      <c r="O4" s="9"/>
      <c r="P4" s="110"/>
    </row>
    <row r="5" spans="1:16" ht="15.75" thickBot="1" x14ac:dyDescent="0.3">
      <c r="A5" s="110"/>
      <c r="B5" s="15" t="s">
        <v>19</v>
      </c>
      <c r="C5" s="16">
        <v>45936</v>
      </c>
      <c r="D5" s="17"/>
      <c r="E5" s="9"/>
      <c r="F5" s="110"/>
      <c r="G5" s="110"/>
      <c r="H5" s="110"/>
      <c r="I5" s="9"/>
      <c r="J5" s="110"/>
      <c r="K5" s="110"/>
      <c r="L5" s="110"/>
      <c r="M5" s="110"/>
      <c r="N5" s="110"/>
      <c r="O5" s="9"/>
      <c r="P5" s="110"/>
    </row>
    <row r="6" spans="1:16" ht="15.75" thickBot="1" x14ac:dyDescent="0.3">
      <c r="A6" s="110"/>
      <c r="B6" s="18"/>
      <c r="C6" s="18"/>
      <c r="D6" s="18"/>
      <c r="E6" s="19"/>
      <c r="F6" s="20"/>
      <c r="G6" s="20"/>
      <c r="H6" s="20"/>
      <c r="I6" s="19"/>
      <c r="J6" s="20"/>
      <c r="K6" s="20"/>
      <c r="L6" s="20"/>
      <c r="M6" s="20"/>
      <c r="N6" s="21"/>
      <c r="O6" s="21"/>
      <c r="P6" s="21"/>
    </row>
    <row r="7" spans="1:16" ht="15.75" thickBot="1" x14ac:dyDescent="0.3">
      <c r="A7" s="110"/>
      <c r="B7" s="24" t="s">
        <v>8</v>
      </c>
      <c r="C7" s="130" t="s">
        <v>112</v>
      </c>
      <c r="D7" s="131"/>
      <c r="E7" s="131"/>
      <c r="F7" s="131"/>
      <c r="G7" s="131"/>
      <c r="H7" s="132"/>
      <c r="I7" s="73" t="s">
        <v>9</v>
      </c>
      <c r="J7" s="76" t="s">
        <v>80</v>
      </c>
      <c r="K7" s="25" t="s">
        <v>18</v>
      </c>
      <c r="L7" s="26">
        <v>50</v>
      </c>
      <c r="M7" s="110"/>
      <c r="N7" s="12"/>
      <c r="O7" s="154" t="s">
        <v>28</v>
      </c>
      <c r="P7" s="155"/>
    </row>
    <row r="8" spans="1:16" ht="15.75" thickBot="1" x14ac:dyDescent="0.3">
      <c r="A8" s="110"/>
      <c r="B8" s="120" t="s">
        <v>4</v>
      </c>
      <c r="C8" s="121"/>
      <c r="D8" s="121"/>
      <c r="E8" s="121"/>
      <c r="F8" s="121"/>
      <c r="G8" s="121"/>
      <c r="H8" s="121"/>
      <c r="I8" s="121"/>
      <c r="J8" s="121"/>
      <c r="K8" s="121"/>
      <c r="L8" s="122"/>
      <c r="M8" s="8"/>
      <c r="N8" s="21"/>
      <c r="O8" s="118" t="s">
        <v>58</v>
      </c>
      <c r="P8" s="119"/>
    </row>
    <row r="9" spans="1:16" ht="39" customHeight="1" thickBot="1" x14ac:dyDescent="0.3">
      <c r="A9" s="110"/>
      <c r="B9" s="65" t="s">
        <v>0</v>
      </c>
      <c r="C9" s="103" t="s">
        <v>15</v>
      </c>
      <c r="D9" s="66" t="s">
        <v>20</v>
      </c>
      <c r="E9" s="67" t="s">
        <v>1</v>
      </c>
      <c r="F9" s="68" t="s">
        <v>2</v>
      </c>
      <c r="G9" s="104" t="s">
        <v>14</v>
      </c>
      <c r="H9" s="68" t="s">
        <v>56</v>
      </c>
      <c r="I9" s="68" t="s">
        <v>57</v>
      </c>
      <c r="J9" s="104" t="s">
        <v>16</v>
      </c>
      <c r="K9" s="105" t="s">
        <v>47</v>
      </c>
      <c r="L9" s="70" t="s">
        <v>10</v>
      </c>
      <c r="M9" s="110"/>
      <c r="N9" s="21"/>
      <c r="O9" s="78" t="s">
        <v>23</v>
      </c>
      <c r="P9" s="82" t="s">
        <v>49</v>
      </c>
    </row>
    <row r="10" spans="1:16" x14ac:dyDescent="0.25">
      <c r="A10" s="110"/>
      <c r="B10" s="63"/>
      <c r="C10" s="29"/>
      <c r="D10" s="64"/>
      <c r="E10" s="30"/>
      <c r="F10" s="31"/>
      <c r="G10" s="32"/>
      <c r="H10" s="32"/>
      <c r="I10" s="32"/>
      <c r="J10" s="74" t="str">
        <f>IF(ISBLANK(E10),"",IF(ISNUMBER(H10),(I10-H10)/H10,0))</f>
        <v/>
      </c>
      <c r="K10" s="75"/>
      <c r="L10" s="3" t="str">
        <f t="shared" ref="L10:L16" si="0">IF(ISNUMBER(K10),IF($L$32&lt;&gt;$P$9,O10,P10),"")</f>
        <v/>
      </c>
      <c r="M10" s="110"/>
      <c r="N10" s="21"/>
      <c r="O10" s="90" t="str">
        <f>IF(ISNUMBER(K10),IF(OR(K10&lt;_xlfn.QUARTILE.INC($K$10:$K$29,1)-1.5*(_xlfn.QUARTILE.INC($K$10:K29,3)-_xlfn.QUARTILE.INC($K$10:$K$29,1)),K10&gt;_xlfn.QUARTILE.INC($K$10:$K$29,3)+1.5*(_xlfn.QUARTILE.INC($K$10:$K$29,3)-_xlfn.QUARTILE.INC($K$10:$K$29,1))),"Não","Sim"),"")</f>
        <v/>
      </c>
      <c r="P10" s="33"/>
    </row>
    <row r="11" spans="1:16" x14ac:dyDescent="0.25">
      <c r="A11" s="110"/>
      <c r="B11" s="63"/>
      <c r="C11" s="64"/>
      <c r="D11" s="64"/>
      <c r="E11" s="30"/>
      <c r="F11" s="31"/>
      <c r="G11" s="32"/>
      <c r="H11" s="32"/>
      <c r="I11" s="32"/>
      <c r="J11" s="74" t="str">
        <f t="shared" ref="J11:J16" si="1">IF(ISBLANK(E11),"",IF(ISNUMBER(H11),(I11-H11)/H11,0))</f>
        <v/>
      </c>
      <c r="K11" s="75"/>
      <c r="L11" s="3" t="str">
        <f t="shared" si="0"/>
        <v/>
      </c>
      <c r="M11" s="110"/>
      <c r="N11" s="21"/>
      <c r="O11" s="79" t="str">
        <f>IF(ISNUMBER(K11),IF(OR(K11&lt;_xlfn.QUARTILE.INC($K$10:$K$29,1)-1.5*(_xlfn.QUARTILE.INC($K$10:K29,3)-_xlfn.QUARTILE.INC($K$10:$K$29,1)),K11&gt;_xlfn.QUARTILE.INC($K$10:$K$29,3)+1.5*(_xlfn.QUARTILE.INC($K$10:$K$29,3)-_xlfn.QUARTILE.INC($K$10:$K$29,1))),"Não","Sim"),"")</f>
        <v/>
      </c>
      <c r="P11" s="35"/>
    </row>
    <row r="12" spans="1:16" x14ac:dyDescent="0.25">
      <c r="A12" s="110"/>
      <c r="B12" s="63"/>
      <c r="C12" s="64"/>
      <c r="D12" s="64"/>
      <c r="E12" s="30"/>
      <c r="F12" s="31"/>
      <c r="G12" s="34"/>
      <c r="H12" s="34"/>
      <c r="I12" s="34"/>
      <c r="J12" s="74" t="str">
        <f t="shared" si="1"/>
        <v/>
      </c>
      <c r="K12" s="75"/>
      <c r="L12" s="3" t="str">
        <f t="shared" si="0"/>
        <v/>
      </c>
      <c r="M12" s="110"/>
      <c r="N12" s="21"/>
      <c r="O12" s="79" t="str">
        <f>IF(ISNUMBER(K12),IF(OR(K12&lt;_xlfn.QUARTILE.INC($K$10:$K$29,1)-1.5*(_xlfn.QUARTILE.INC($K$10:K30,3)-_xlfn.QUARTILE.INC($K$10:$K$29,1)),K12&gt;_xlfn.QUARTILE.INC($K$10:$K$29,3)+1.5*(_xlfn.QUARTILE.INC($K$10:$K$29,3)-_xlfn.QUARTILE.INC($K$10:$K$29,1))),"Não","Sim"),"")</f>
        <v/>
      </c>
      <c r="P12" s="35"/>
    </row>
    <row r="13" spans="1:16" x14ac:dyDescent="0.25">
      <c r="A13" s="110"/>
      <c r="B13" s="63"/>
      <c r="C13" s="64"/>
      <c r="D13" s="64"/>
      <c r="E13" s="30"/>
      <c r="F13" s="31"/>
      <c r="G13" s="34"/>
      <c r="H13" s="34"/>
      <c r="I13" s="34"/>
      <c r="J13" s="74" t="str">
        <f t="shared" si="1"/>
        <v/>
      </c>
      <c r="K13" s="75" t="str">
        <f t="shared" ref="K13:K16" si="2">IF(ISBLANK(E13),"",E13*(1+J13))</f>
        <v/>
      </c>
      <c r="L13" s="3" t="str">
        <f t="shared" si="0"/>
        <v/>
      </c>
      <c r="M13" s="110"/>
      <c r="N13" s="21"/>
      <c r="O13" s="79" t="str">
        <f>IF(ISNUMBER(K13),IF(OR(K13&lt;_xlfn.QUARTILE.INC($K$10:$K$29,1)-1.5*(_xlfn.QUARTILE.INC($K$10:K31,3)-_xlfn.QUARTILE.INC($K$10:$K$29,1)),K13&gt;_xlfn.QUARTILE.INC($K$10:$K$29,3)+1.5*(_xlfn.QUARTILE.INC($K$10:$K$29,3)-_xlfn.QUARTILE.INC($K$10:$K$29,1))),"Não","Sim"),"")</f>
        <v/>
      </c>
      <c r="P13" s="35"/>
    </row>
    <row r="14" spans="1:16" x14ac:dyDescent="0.25">
      <c r="A14" s="110"/>
      <c r="B14" s="63"/>
      <c r="C14" s="64"/>
      <c r="D14" s="64"/>
      <c r="E14" s="30"/>
      <c r="F14" s="31"/>
      <c r="G14" s="34"/>
      <c r="H14" s="34"/>
      <c r="I14" s="34"/>
      <c r="J14" s="74" t="str">
        <f t="shared" si="1"/>
        <v/>
      </c>
      <c r="K14" s="75" t="str">
        <f t="shared" si="2"/>
        <v/>
      </c>
      <c r="L14" s="3" t="str">
        <f t="shared" si="0"/>
        <v/>
      </c>
      <c r="M14" s="110"/>
      <c r="N14" s="21"/>
      <c r="O14" s="79" t="str">
        <f>IF(ISNUMBER(K14),IF(OR(K14&lt;_xlfn.QUARTILE.INC($K$10:$K$29,1)-1.5*(_xlfn.QUARTILE.INC($K$10:K32,3)-_xlfn.QUARTILE.INC($K$10:$K$29,1)),K14&gt;_xlfn.QUARTILE.INC($K$10:$K$29,3)+1.5*(_xlfn.QUARTILE.INC($K$10:$K$29,3)-_xlfn.QUARTILE.INC($K$10:$K$29,1))),"Não","Sim"),"")</f>
        <v/>
      </c>
      <c r="P14" s="35"/>
    </row>
    <row r="15" spans="1:16" x14ac:dyDescent="0.25">
      <c r="A15" s="110"/>
      <c r="B15" s="63"/>
      <c r="C15" s="64"/>
      <c r="D15" s="64"/>
      <c r="E15" s="30"/>
      <c r="F15" s="31"/>
      <c r="G15" s="34"/>
      <c r="H15" s="34"/>
      <c r="I15" s="34"/>
      <c r="J15" s="74" t="str">
        <f t="shared" si="1"/>
        <v/>
      </c>
      <c r="K15" s="75" t="str">
        <f t="shared" si="2"/>
        <v/>
      </c>
      <c r="L15" s="3" t="str">
        <f t="shared" si="0"/>
        <v/>
      </c>
      <c r="M15" s="110"/>
      <c r="N15" s="21"/>
      <c r="O15" s="79" t="str">
        <f>IF(ISNUMBER(K15),IF(OR(K15&lt;_xlfn.QUARTILE.INC($K$10:$K$29,1)-1.5*(_xlfn.QUARTILE.INC($K$10:K35,3)-_xlfn.QUARTILE.INC($K$10:$K$29,1)),K15&gt;_xlfn.QUARTILE.INC($K$10:$K$29,3)+1.5*(_xlfn.QUARTILE.INC($K$10:$K$29,3)-_xlfn.QUARTILE.INC($K$10:$K$29,1))),"Não","Sim"),"")</f>
        <v/>
      </c>
      <c r="P15" s="35"/>
    </row>
    <row r="16" spans="1:16" ht="15.75" thickBot="1" x14ac:dyDescent="0.3">
      <c r="A16" s="110"/>
      <c r="B16" s="63"/>
      <c r="C16" s="36"/>
      <c r="D16" s="64"/>
      <c r="E16" s="30"/>
      <c r="F16" s="31"/>
      <c r="G16" s="34"/>
      <c r="H16" s="34"/>
      <c r="I16" s="34"/>
      <c r="J16" s="74" t="str">
        <f t="shared" si="1"/>
        <v/>
      </c>
      <c r="K16" s="75" t="str">
        <f t="shared" si="2"/>
        <v/>
      </c>
      <c r="L16" s="3" t="str">
        <f t="shared" si="0"/>
        <v/>
      </c>
      <c r="M16" s="110"/>
      <c r="N16" s="21"/>
      <c r="O16" s="77" t="str">
        <f>IF(ISNUMBER(K16),IF(OR(K16&lt;_xlfn.QUARTILE.INC($K$10:$K$29,1)-1.5*(_xlfn.QUARTILE.INC($I$10:I37,3)-_xlfn.QUARTILE.INC($K$10:$K$29,1)),K16&gt;_xlfn.QUARTILE.INC($K$10:$K$29,3)+1.5*(_xlfn.QUARTILE.INC($K$10:$K$29,3)-_xlfn.QUARTILE.INC($K$10:$K$29,1))),"Não","Sim"),"")</f>
        <v/>
      </c>
      <c r="P16" s="37"/>
    </row>
    <row r="17" spans="1:16" ht="15.75" thickBot="1" x14ac:dyDescent="0.3">
      <c r="A17" s="110"/>
      <c r="B17" s="120" t="s">
        <v>5</v>
      </c>
      <c r="C17" s="121"/>
      <c r="D17" s="121"/>
      <c r="E17" s="121"/>
      <c r="F17" s="121"/>
      <c r="G17" s="121"/>
      <c r="H17" s="121"/>
      <c r="I17" s="121"/>
      <c r="J17" s="121"/>
      <c r="K17" s="121"/>
      <c r="L17" s="122"/>
      <c r="M17" s="110"/>
      <c r="N17" s="21"/>
      <c r="O17" s="128" t="s">
        <v>24</v>
      </c>
      <c r="P17" s="129"/>
    </row>
    <row r="18" spans="1:16" ht="15.75" thickBot="1" x14ac:dyDescent="0.3">
      <c r="A18" s="110"/>
      <c r="B18" s="123" t="s">
        <v>3</v>
      </c>
      <c r="C18" s="124"/>
      <c r="D18" s="124"/>
      <c r="E18" s="124"/>
      <c r="F18" s="124"/>
      <c r="G18" s="124"/>
      <c r="H18" s="124"/>
      <c r="I18" s="125"/>
      <c r="J18" s="71" t="s">
        <v>2</v>
      </c>
      <c r="K18" s="72" t="s">
        <v>46</v>
      </c>
      <c r="L18" s="70" t="s">
        <v>11</v>
      </c>
      <c r="M18" s="110"/>
      <c r="N18" s="21"/>
      <c r="O18" s="27" t="s">
        <v>23</v>
      </c>
      <c r="P18" s="28" t="s">
        <v>49</v>
      </c>
    </row>
    <row r="19" spans="1:16" x14ac:dyDescent="0.25">
      <c r="A19" s="110"/>
      <c r="B19" s="112" t="s">
        <v>106</v>
      </c>
      <c r="C19" s="113"/>
      <c r="D19" s="113"/>
      <c r="E19" s="113"/>
      <c r="F19" s="113"/>
      <c r="G19" s="113"/>
      <c r="H19" s="113"/>
      <c r="I19" s="114"/>
      <c r="J19" s="31">
        <v>45967</v>
      </c>
      <c r="K19" s="38">
        <v>299.52</v>
      </c>
      <c r="L19" s="3" t="str">
        <f t="shared" ref="L19:L29" si="3">IF(ISNUMBER(K19),IF($L$32=$O$18,O19,IF($L$32=$P$18,P19,"")),"")</f>
        <v>Sim</v>
      </c>
      <c r="M19" s="110"/>
      <c r="N19" s="21"/>
      <c r="O19" s="48" t="str">
        <f>IF(ISNUMBER(K19),IF(OR(K19&lt;_xlfn.QUARTILE.INC($K$10:$K$29,1)-1.5*(_xlfn.QUARTILE.INC($K$10:$K$29,3)-_xlfn.QUARTILE.INC($K$10:$K$29,1)),K19&gt;_xlfn.QUARTILE.INC($K$10:$K$29,3)+1.5*(_xlfn.QUARTILE.INC($K$10:$K$29,3)-_xlfn.QUARTILE.INC($K$10:$K$29,1))),"Não","Sim"),"")</f>
        <v>Sim</v>
      </c>
      <c r="P19" s="33"/>
    </row>
    <row r="20" spans="1:16" x14ac:dyDescent="0.25">
      <c r="A20" s="110"/>
      <c r="B20" s="112" t="s">
        <v>107</v>
      </c>
      <c r="C20" s="113"/>
      <c r="D20" s="113"/>
      <c r="E20" s="113"/>
      <c r="F20" s="113"/>
      <c r="G20" s="113"/>
      <c r="H20" s="113"/>
      <c r="I20" s="114"/>
      <c r="J20" s="31">
        <v>45967</v>
      </c>
      <c r="K20" s="38">
        <v>433.35</v>
      </c>
      <c r="L20" s="3" t="str">
        <f t="shared" si="3"/>
        <v>Sim</v>
      </c>
      <c r="M20" s="110"/>
      <c r="N20" s="21"/>
      <c r="O20" s="48" t="str">
        <f>IF(ISNUMBER(K20),IF(OR(K20&lt;_xlfn.QUARTILE.INC($K$10:$K$29,1)-1.5*(_xlfn.QUARTILE.INC($K$10:$K$29,3)-_xlfn.QUARTILE.INC($K$10:$K$29,1)),K20&gt;_xlfn.QUARTILE.INC($K$10:$K$29,3)+1.5*(_xlfn.QUARTILE.INC($K$10:$K$29,3)-_xlfn.QUARTILE.INC($K$10:$K$29,1))),"Não","Sim"),"")</f>
        <v>Sim</v>
      </c>
      <c r="P20" s="35"/>
    </row>
    <row r="21" spans="1:16" x14ac:dyDescent="0.25">
      <c r="A21" s="110"/>
      <c r="B21" s="112" t="s">
        <v>84</v>
      </c>
      <c r="C21" s="113"/>
      <c r="D21" s="113"/>
      <c r="E21" s="113"/>
      <c r="F21" s="113"/>
      <c r="G21" s="113"/>
      <c r="H21" s="113"/>
      <c r="I21" s="114"/>
      <c r="J21" s="31">
        <v>45967</v>
      </c>
      <c r="K21" s="38">
        <v>314.60000000000002</v>
      </c>
      <c r="L21" s="3" t="str">
        <f t="shared" si="3"/>
        <v>Sim</v>
      </c>
      <c r="M21" s="110"/>
      <c r="N21" s="21"/>
      <c r="O21" s="48" t="str">
        <f t="shared" ref="O21:O29" si="4">IF(ISNUMBER(K21),IF(OR(K21&lt;_xlfn.QUARTILE.INC($K$10:$K$29,1)-1.5*(_xlfn.QUARTILE.INC($K$10:$K$29,3)-_xlfn.QUARTILE.INC($K$10:$K$29,1)),K21&gt;_xlfn.QUARTILE.INC($K$10:$K$29,3)+1.5*(_xlfn.QUARTILE.INC($K$10:$K$29,3)-_xlfn.QUARTILE.INC($K$10:$K$29,1))),"Não","Sim"),"")</f>
        <v>Sim</v>
      </c>
      <c r="P21" s="35"/>
    </row>
    <row r="22" spans="1:16" x14ac:dyDescent="0.25">
      <c r="A22" s="110"/>
      <c r="B22" s="112" t="s">
        <v>108</v>
      </c>
      <c r="C22" s="113"/>
      <c r="D22" s="113"/>
      <c r="E22" s="113"/>
      <c r="F22" s="113"/>
      <c r="G22" s="113"/>
      <c r="H22" s="113"/>
      <c r="I22" s="114"/>
      <c r="J22" s="31">
        <v>45967</v>
      </c>
      <c r="K22" s="38">
        <v>276.14</v>
      </c>
      <c r="L22" s="3" t="str">
        <f t="shared" si="3"/>
        <v>Sim</v>
      </c>
      <c r="M22" s="110"/>
      <c r="N22" s="21"/>
      <c r="O22" s="48" t="str">
        <f t="shared" si="4"/>
        <v>Sim</v>
      </c>
      <c r="P22" s="35"/>
    </row>
    <row r="23" spans="1:16" x14ac:dyDescent="0.25">
      <c r="A23" s="110"/>
      <c r="B23" s="112" t="s">
        <v>109</v>
      </c>
      <c r="C23" s="113"/>
      <c r="D23" s="113"/>
      <c r="E23" s="113"/>
      <c r="F23" s="113"/>
      <c r="G23" s="113"/>
      <c r="H23" s="113"/>
      <c r="I23" s="114"/>
      <c r="J23" s="31">
        <v>45967</v>
      </c>
      <c r="K23" s="38">
        <v>444.1</v>
      </c>
      <c r="L23" s="3" t="s">
        <v>88</v>
      </c>
      <c r="M23" s="110"/>
      <c r="N23" s="21"/>
      <c r="O23" s="48" t="str">
        <f t="shared" si="4"/>
        <v>Sim</v>
      </c>
      <c r="P23" s="35"/>
    </row>
    <row r="24" spans="1:16" x14ac:dyDescent="0.25">
      <c r="A24" s="110"/>
      <c r="B24" s="112"/>
      <c r="C24" s="113"/>
      <c r="D24" s="113"/>
      <c r="E24" s="113"/>
      <c r="F24" s="113"/>
      <c r="G24" s="113"/>
      <c r="H24" s="113"/>
      <c r="I24" s="114"/>
      <c r="J24" s="31"/>
      <c r="K24" s="38"/>
      <c r="L24" s="3" t="str">
        <f t="shared" si="3"/>
        <v/>
      </c>
      <c r="M24" s="110"/>
      <c r="N24" s="21"/>
      <c r="O24" s="48" t="str">
        <f t="shared" si="4"/>
        <v/>
      </c>
      <c r="P24" s="35"/>
    </row>
    <row r="25" spans="1:16" x14ac:dyDescent="0.25">
      <c r="A25" s="110"/>
      <c r="B25" s="112"/>
      <c r="C25" s="113"/>
      <c r="D25" s="113"/>
      <c r="E25" s="113"/>
      <c r="F25" s="113"/>
      <c r="G25" s="113"/>
      <c r="H25" s="113"/>
      <c r="I25" s="114"/>
      <c r="J25" s="31"/>
      <c r="K25" s="38"/>
      <c r="L25" s="3" t="str">
        <f t="shared" si="3"/>
        <v/>
      </c>
      <c r="M25" s="110"/>
      <c r="N25" s="21"/>
      <c r="O25" s="48" t="str">
        <f t="shared" si="4"/>
        <v/>
      </c>
      <c r="P25" s="35"/>
    </row>
    <row r="26" spans="1:16" x14ac:dyDescent="0.25">
      <c r="A26" s="110"/>
      <c r="B26" s="112"/>
      <c r="C26" s="113"/>
      <c r="D26" s="113"/>
      <c r="E26" s="113"/>
      <c r="F26" s="113"/>
      <c r="G26" s="113"/>
      <c r="H26" s="113"/>
      <c r="I26" s="114"/>
      <c r="J26" s="31"/>
      <c r="K26" s="38"/>
      <c r="L26" s="3" t="str">
        <f t="shared" si="3"/>
        <v/>
      </c>
      <c r="M26" s="110"/>
      <c r="N26" s="21"/>
      <c r="O26" s="48" t="str">
        <f t="shared" si="4"/>
        <v/>
      </c>
      <c r="P26" s="35"/>
    </row>
    <row r="27" spans="1:16" x14ac:dyDescent="0.25">
      <c r="A27" s="110"/>
      <c r="B27" s="112"/>
      <c r="C27" s="113"/>
      <c r="D27" s="113"/>
      <c r="E27" s="113"/>
      <c r="F27" s="113"/>
      <c r="G27" s="113"/>
      <c r="H27" s="113"/>
      <c r="I27" s="114"/>
      <c r="J27" s="31"/>
      <c r="K27" s="38"/>
      <c r="L27" s="3" t="str">
        <f t="shared" si="3"/>
        <v/>
      </c>
      <c r="M27" s="110"/>
      <c r="N27" s="21"/>
      <c r="O27" s="48" t="str">
        <f t="shared" si="4"/>
        <v/>
      </c>
      <c r="P27" s="35"/>
    </row>
    <row r="28" spans="1:16" x14ac:dyDescent="0.25">
      <c r="A28" s="110"/>
      <c r="B28" s="112"/>
      <c r="C28" s="113"/>
      <c r="D28" s="113"/>
      <c r="E28" s="113"/>
      <c r="F28" s="113"/>
      <c r="G28" s="113"/>
      <c r="H28" s="113"/>
      <c r="I28" s="114"/>
      <c r="J28" s="31"/>
      <c r="K28" s="38"/>
      <c r="L28" s="3" t="str">
        <f t="shared" si="3"/>
        <v/>
      </c>
      <c r="M28" s="110"/>
      <c r="N28" s="21"/>
      <c r="O28" s="48" t="str">
        <f t="shared" si="4"/>
        <v/>
      </c>
      <c r="P28" s="35"/>
    </row>
    <row r="29" spans="1:16" ht="15.75" thickBot="1" x14ac:dyDescent="0.3">
      <c r="A29" s="110"/>
      <c r="B29" s="112"/>
      <c r="C29" s="113"/>
      <c r="D29" s="113"/>
      <c r="E29" s="113"/>
      <c r="F29" s="113"/>
      <c r="G29" s="113"/>
      <c r="H29" s="113"/>
      <c r="I29" s="114"/>
      <c r="J29" s="31"/>
      <c r="K29" s="59"/>
      <c r="L29" s="3" t="str">
        <f t="shared" si="3"/>
        <v/>
      </c>
      <c r="M29" s="110"/>
      <c r="N29" s="21"/>
      <c r="O29" s="48" t="str">
        <f t="shared" si="4"/>
        <v/>
      </c>
      <c r="P29" s="37"/>
    </row>
    <row r="30" spans="1:16" x14ac:dyDescent="0.25">
      <c r="A30" s="110"/>
      <c r="B30" s="91" t="s">
        <v>17</v>
      </c>
      <c r="C30" s="150" t="s">
        <v>113</v>
      </c>
      <c r="D30" s="150"/>
      <c r="E30" s="150"/>
      <c r="F30" s="150"/>
      <c r="G30" s="150"/>
      <c r="H30" s="150"/>
      <c r="I30" s="150"/>
      <c r="J30" s="151"/>
      <c r="K30" s="41" t="s">
        <v>6</v>
      </c>
      <c r="L30" s="4" cm="1">
        <f t="array" ref="L30">IF($L$32="","Selecione metodologia para exclusão de preços",AVERAGE(IF($L$10:$L$29="Sim",$K$10:$K$29)))</f>
        <v>353.54200000000003</v>
      </c>
      <c r="M30" s="110"/>
      <c r="N30" s="40" t="s">
        <v>25</v>
      </c>
      <c r="O30" s="49" cm="1">
        <f t="array" ref="O30">IF(COUNTIF(O19:O29,"Sim")&lt;3,"N/D (são necessários pelo menos 3 preços)",AVERAGE(IF(O19:O29="Sim",$K19:$K29)))</f>
        <v>353.54200000000003</v>
      </c>
      <c r="P30" s="50" t="str" cm="1">
        <f t="array" ref="P30">IF(COUNTIF(P19:P22,"Sim")&lt;3,"N/D (são necessários pelo menos 3 preços)",AVERAGE(IF(P19:P29="Sim",$K19:$K22)))</f>
        <v>N/D (são necessários pelo menos 3 preços)</v>
      </c>
    </row>
    <row r="31" spans="1:16" ht="15.75" thickBot="1" x14ac:dyDescent="0.3">
      <c r="A31" s="110"/>
      <c r="B31" s="94"/>
      <c r="C31" s="152"/>
      <c r="D31" s="152"/>
      <c r="E31" s="152"/>
      <c r="F31" s="152"/>
      <c r="G31" s="152"/>
      <c r="H31" s="152"/>
      <c r="I31" s="152"/>
      <c r="J31" s="153"/>
      <c r="K31" s="43" t="s">
        <v>7</v>
      </c>
      <c r="L31" s="5" cm="1">
        <f t="array" ref="L31">IF($L$32="","Selecione metodologia para exclusão de preços",MEDIAN(IF($L$10:$L$29="Sim",$K$10:$K$29)))</f>
        <v>314.60000000000002</v>
      </c>
      <c r="M31" s="110"/>
      <c r="N31" s="42" t="s">
        <v>26</v>
      </c>
      <c r="O31" s="51" cm="1">
        <f t="array" ref="O31">IF(COUNTIF(O19:O29,"Sim")&lt;3,"N/D (são necessários pelo menos 3 preços)",MEDIAN(IF(O19:O29="Sim",$K19:$K29)))</f>
        <v>314.60000000000002</v>
      </c>
      <c r="P31" s="52" t="str" cm="1">
        <f t="array" ref="P31">IF(COUNTIF(P19:P29,"Sim")&lt;3,"N/D (são necessários pelo menos 3 preços)",MEDIAN(IF(P19:P29="Sim",$K19:$K29)))</f>
        <v>N/D (são necessários pelo menos 3 preços)</v>
      </c>
    </row>
    <row r="32" spans="1:16" ht="15.75" thickBot="1" x14ac:dyDescent="0.3">
      <c r="A32" s="110"/>
      <c r="B32" s="141" t="s">
        <v>30</v>
      </c>
      <c r="C32" s="142"/>
      <c r="D32" s="142"/>
      <c r="E32" s="142"/>
      <c r="F32" s="142"/>
      <c r="G32" s="142"/>
      <c r="H32" s="142"/>
      <c r="I32" s="142"/>
      <c r="J32" s="142"/>
      <c r="K32" s="142"/>
      <c r="L32" s="147" t="str">
        <f>IF(O35="",INDEX(O18:P18,MATCH(MIN(#REF!),#REF!,0)),O35)</f>
        <v>Outliers</v>
      </c>
      <c r="M32" s="110"/>
      <c r="N32" s="44" t="s">
        <v>27</v>
      </c>
      <c r="O32" s="53" cm="1">
        <f t="array" ref="O32">IF(COUNTIF(O19:O29,"Sim")&lt;3,"N/D (são necessários pelo menos 3 preços)",_xlfn.STDEV.S(IF(O19:O29="Sim",$K19:$K29))/AVERAGE(IF(O19:O29="Sim",$K19:$K29)))</f>
        <v>0.22359608392295466</v>
      </c>
      <c r="P32" s="54" t="str" cm="1">
        <f t="array" ref="P32">IF(COUNTIF(P19:P29,"Sim")&lt;3,"N/D (são necessários pelo menos 3 preços)",_xlfn.STDEV.S(IF(P19:P29="Sim",$K19:$K29))/AVERAGE(IF(P19:P29="Sim",$K19:$K29)))</f>
        <v>N/D (são necessários pelo menos 3 preços)</v>
      </c>
    </row>
    <row r="33" spans="1:16" x14ac:dyDescent="0.25">
      <c r="A33" s="110"/>
      <c r="B33" s="143"/>
      <c r="C33" s="144"/>
      <c r="D33" s="144"/>
      <c r="E33" s="144"/>
      <c r="F33" s="144"/>
      <c r="G33" s="144"/>
      <c r="H33" s="144"/>
      <c r="I33" s="144"/>
      <c r="J33" s="144"/>
      <c r="K33" s="144"/>
      <c r="L33" s="148"/>
      <c r="M33" s="110"/>
      <c r="N33" s="45" t="s">
        <v>21</v>
      </c>
      <c r="O33" s="55" cm="1">
        <f t="array" ref="O33">IF(SUM(COUNTIF($O$10:$O$16,"Sim")) + SUM(COUNTIF(O19:O29,"Sim")) &lt; 3,
   "N/D (são necessários pelo menos 3 preços)",
   IFERROR(AVERAGE(_xlfn._xlws.FILTER($K$10:$K$16,$O$10:$O$16="Sim"), _xlfn._xlws.FILTER($K$19:$K$29,O19:O29="Sim")),O30))</f>
        <v>353.54200000000003</v>
      </c>
      <c r="P33" s="55" t="str" cm="1">
        <f t="array" ref="P33">IF(SUM(COUNTIF($P$10:$P$16,"Sim")) + SUM(COUNTIF(P19:P29,"Sim")) &lt; 3,
   "N/D (são necessários pelo menos 3 preços)",
   IFERROR(AVERAGE(_xlfn._xlws.FILTER($K$10:$K$16,$P$10:$P$16="Sim"), _xlfn._xlws.FILTER($K$19:$K$29,P19:P29="Sim")),P30))</f>
        <v>N/D (são necessários pelo menos 3 preços)</v>
      </c>
    </row>
    <row r="34" spans="1:16" ht="15.75" thickBot="1" x14ac:dyDescent="0.3">
      <c r="A34" s="110"/>
      <c r="B34" s="145"/>
      <c r="C34" s="146"/>
      <c r="D34" s="146"/>
      <c r="E34" s="146"/>
      <c r="F34" s="146"/>
      <c r="G34" s="146"/>
      <c r="H34" s="146"/>
      <c r="I34" s="146"/>
      <c r="J34" s="146"/>
      <c r="K34" s="146"/>
      <c r="L34" s="149"/>
      <c r="M34" s="110"/>
      <c r="N34" s="46" t="s">
        <v>22</v>
      </c>
      <c r="O34" s="56" cm="1">
        <f t="array" ref="O34">IF(SUM(COUNTIF($O$10:$O$16,"Sim")) + SUM(COUNTIF(O19:O29,"Sim")) &lt; 3,
   "N/D (são necessários pelo menos 3 preços)",
   IFERROR(MEDIAN(_xlfn._xlws.FILTER($K$10:$K$16,$O$10:$O$16="Sim"), _xlfn._xlws.FILTER($K$19:$K$29,O19:O29="Sim")),O31))</f>
        <v>314.60000000000002</v>
      </c>
      <c r="P34" s="56" t="str" cm="1">
        <f t="array" ref="P34">IF(SUM(COUNTIF($P10:$P$16,"Sim")) + SUM(COUNTIF(P19:P29,"Sim")) &lt; 3,
   "N/D (são necessários pelo menos 3 preços)",
   IFERROR(MEDIAN(_xlfn._xlws.FILTER($K$10:$K$16,$P$10:$P$16="Sim"), _xlfn._xlws.FILTER($K$19:$K$29,P19:P29="Sim")),P31))</f>
        <v>N/D (são necessários pelo menos 3 preços)</v>
      </c>
    </row>
    <row r="35" spans="1:16" ht="21.75" thickBot="1" x14ac:dyDescent="0.4">
      <c r="A35" s="110"/>
      <c r="B35" s="137" t="s">
        <v>59</v>
      </c>
      <c r="C35" s="138"/>
      <c r="D35" s="138"/>
      <c r="E35" s="138"/>
      <c r="F35" s="138"/>
      <c r="G35" s="138"/>
      <c r="H35" s="138"/>
      <c r="I35" s="138"/>
      <c r="J35" s="138"/>
      <c r="K35" s="138"/>
      <c r="L35" s="133"/>
      <c r="M35" s="110"/>
      <c r="N35" s="80" t="s">
        <v>29</v>
      </c>
      <c r="O35" s="58" t="str" cm="1">
        <f t="array" ref="O35">IF(INDEX(O18:P18,P35)=0,"",INDEX(O18:P18,P35))</f>
        <v>Outliers</v>
      </c>
      <c r="P35" s="89">
        <v>1</v>
      </c>
    </row>
    <row r="36" spans="1:16" x14ac:dyDescent="0.25">
      <c r="A36" s="110"/>
      <c r="B36" s="139"/>
      <c r="C36" s="140"/>
      <c r="D36" s="140"/>
      <c r="E36" s="140"/>
      <c r="F36" s="140"/>
      <c r="G36" s="140"/>
      <c r="H36" s="140"/>
      <c r="I36" s="140"/>
      <c r="J36" s="140"/>
      <c r="K36" s="140"/>
      <c r="L36" s="134"/>
      <c r="M36" s="110"/>
      <c r="N36" s="110"/>
      <c r="O36" s="9"/>
      <c r="P36" s="110"/>
    </row>
    <row r="37" spans="1:16" ht="15.75" thickBot="1" x14ac:dyDescent="0.3">
      <c r="A37" s="110"/>
      <c r="B37" s="135" t="s">
        <v>45</v>
      </c>
      <c r="C37" s="136"/>
      <c r="D37" s="136"/>
      <c r="E37" s="136"/>
      <c r="F37" s="136"/>
      <c r="G37" s="136"/>
      <c r="H37" s="136"/>
      <c r="I37" s="136"/>
      <c r="J37" s="136"/>
      <c r="K37" s="136"/>
      <c r="L37" s="98">
        <f>IF($B$39="Mediana:",L31,L30)</f>
        <v>314.60000000000002</v>
      </c>
      <c r="M37" s="110"/>
      <c r="N37" s="8"/>
      <c r="O37" s="9"/>
      <c r="P37" s="110"/>
    </row>
    <row r="38" spans="1:16" x14ac:dyDescent="0.25">
      <c r="A38" s="110"/>
      <c r="B38" s="97"/>
      <c r="C38" s="110"/>
      <c r="D38" s="110"/>
      <c r="E38" s="9"/>
      <c r="F38" s="110"/>
      <c r="G38" s="110"/>
      <c r="H38" s="110"/>
      <c r="I38" s="9"/>
      <c r="J38" s="110"/>
      <c r="K38" s="110"/>
      <c r="L38" s="110"/>
      <c r="M38" s="110"/>
      <c r="N38" s="110"/>
      <c r="O38" s="9"/>
      <c r="P38" s="110"/>
    </row>
    <row r="39" spans="1:16" x14ac:dyDescent="0.25">
      <c r="A39" s="57" t="str">
        <f>O18</f>
        <v>Outliers</v>
      </c>
      <c r="B39" s="110" t="s">
        <v>7</v>
      </c>
      <c r="C39" s="110"/>
      <c r="D39" s="110"/>
      <c r="E39" s="9"/>
      <c r="F39" s="110"/>
      <c r="G39" s="110"/>
      <c r="H39" s="110"/>
      <c r="I39" s="9"/>
      <c r="J39" s="110"/>
      <c r="K39" s="110"/>
      <c r="L39" s="110"/>
      <c r="M39" s="110"/>
      <c r="N39" s="110"/>
      <c r="O39" s="9"/>
      <c r="P39" s="110"/>
    </row>
    <row r="40" spans="1:16" x14ac:dyDescent="0.25">
      <c r="A40" s="57" t="str">
        <f>P18</f>
        <v>Por critério do(a) analista</v>
      </c>
      <c r="B40" s="110"/>
      <c r="C40" s="110"/>
      <c r="D40" s="110"/>
      <c r="E40" s="9"/>
      <c r="F40" s="110"/>
      <c r="G40" s="110"/>
      <c r="H40" s="110"/>
      <c r="I40" s="9"/>
      <c r="J40" s="110"/>
      <c r="K40" s="110"/>
      <c r="L40" s="110"/>
      <c r="M40" s="110"/>
      <c r="N40" s="110"/>
      <c r="O40" s="9"/>
      <c r="P40" s="110"/>
    </row>
    <row r="41" spans="1:16" x14ac:dyDescent="0.25">
      <c r="A41" s="110"/>
      <c r="B41" s="110"/>
      <c r="C41" s="110"/>
      <c r="D41" s="110"/>
      <c r="E41" s="9"/>
      <c r="F41" s="110"/>
      <c r="G41" s="110"/>
      <c r="H41" s="110"/>
      <c r="I41" s="9"/>
      <c r="J41" s="110"/>
      <c r="K41" s="110"/>
      <c r="L41" s="110"/>
      <c r="M41" s="110"/>
      <c r="N41" s="110"/>
      <c r="O41" s="9"/>
      <c r="P41" s="110"/>
    </row>
  </sheetData>
  <mergeCells count="25">
    <mergeCell ref="B23:I23"/>
    <mergeCell ref="A1:G1"/>
    <mergeCell ref="C7:H7"/>
    <mergeCell ref="O7:P7"/>
    <mergeCell ref="B8:L8"/>
    <mergeCell ref="O8:P8"/>
    <mergeCell ref="B17:L17"/>
    <mergeCell ref="O17:P17"/>
    <mergeCell ref="B18:I18"/>
    <mergeCell ref="B19:I19"/>
    <mergeCell ref="B20:I20"/>
    <mergeCell ref="B21:I21"/>
    <mergeCell ref="B22:I22"/>
    <mergeCell ref="L32:L34"/>
    <mergeCell ref="B35:K36"/>
    <mergeCell ref="L35:L36"/>
    <mergeCell ref="B37:K37"/>
    <mergeCell ref="B24:I24"/>
    <mergeCell ref="B25:I25"/>
    <mergeCell ref="B26:I26"/>
    <mergeCell ref="B27:I27"/>
    <mergeCell ref="B28:I28"/>
    <mergeCell ref="B29:I29"/>
    <mergeCell ref="C30:J31"/>
    <mergeCell ref="B32:K34"/>
  </mergeCells>
  <dataValidations count="2">
    <dataValidation type="list" allowBlank="1" showInputMessage="1" showErrorMessage="1" sqref="P10:P16 P19:P29" xr:uid="{DE956A1F-4C4F-431F-B31D-7C8241DB6E9D}">
      <formula1>"Sim,Não,  ,"</formula1>
    </dataValidation>
    <dataValidation errorStyle="warning" showInputMessage="1" showErrorMessage="1" errorTitle="Seleção obrigatória" error="Seleção obrigatória" promptTitle="Selecione" prompt="Selecione a metodologia para exclusão de preços excessivamente elevados, inexequíveis ou inconsistentes" sqref="L32" xr:uid="{48710499-FB70-4C6E-84D8-824D54265B08}"/>
  </dataValidations>
  <pageMargins left="0.511811024" right="0.511811024" top="0.78740157499999996" bottom="0.78740157499999996" header="0.31496062000000002" footer="0.31496062000000002"/>
  <drawing r:id="rId1"/>
  <legacyDrawing r:id="rId2"/>
  <mc:AlternateContent xmlns:mc="http://schemas.openxmlformats.org/markup-compatibility/2006">
    <mc:Choice Requires="x14">
      <controls>
        <mc:AlternateContent xmlns:mc="http://schemas.openxmlformats.org/markup-compatibility/2006">
          <mc:Choice Requires="x14">
            <control shapeId="36865" r:id="rId3" name="Drop Down 1">
              <controlPr defaultSize="0" autoLine="0" autoPict="0" altText="ESCOLHA A METODOLOGIA DE EXCLUSÃO A SER ADOTADA">
                <anchor moveWithCells="1">
                  <from>
                    <xdr:col>13</xdr:col>
                    <xdr:colOff>2905125</xdr:colOff>
                    <xdr:row>33</xdr:row>
                    <xdr:rowOff>200025</xdr:rowOff>
                  </from>
                  <to>
                    <xdr:col>17</xdr:col>
                    <xdr:colOff>123825</xdr:colOff>
                    <xdr:row>35</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3</vt:i4>
      </vt:variant>
    </vt:vector>
  </HeadingPairs>
  <TitlesOfParts>
    <vt:vector size="8" baseType="lpstr">
      <vt:lpstr>ORIENTAÇÕES E ADVERTÊNCIAS</vt:lpstr>
      <vt:lpstr>Motor</vt:lpstr>
      <vt:lpstr>Barco</vt:lpstr>
      <vt:lpstr>Colete</vt:lpstr>
      <vt:lpstr>Volante</vt:lpstr>
      <vt:lpstr>Barco!Area_de_impressao</vt:lpstr>
      <vt:lpstr>Colete!Area_de_impressao</vt:lpstr>
      <vt:lpstr>Motor!Area_de_impressao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 Soares Rebelo</dc:creator>
  <cp:lastModifiedBy>Marcia Valeria Silva do Couto</cp:lastModifiedBy>
  <cp:lastPrinted>2025-06-25T18:31:56Z</cp:lastPrinted>
  <dcterms:created xsi:type="dcterms:W3CDTF">2022-06-30T14:03:38Z</dcterms:created>
  <dcterms:modified xsi:type="dcterms:W3CDTF">2025-11-07T20:30:55Z</dcterms:modified>
</cp:coreProperties>
</file>