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srv0111sr\11.SR - Publico\11ª SR\GRR antiga GTR\Membros - Pessoas\Maurício Oliveira\1. DEMANDAS\9. SETEMBRO.2025\4. Galpão Biofábrica\1. PLANILHAS ORÇAMENTÁRIAS\"/>
    </mc:Choice>
  </mc:AlternateContent>
  <xr:revisionPtr revIDLastSave="0" documentId="13_ncr:1_{566AAA12-3D62-4161-8443-A8B50D93933D}" xr6:coauthVersionLast="47" xr6:coauthVersionMax="47" xr10:uidLastSave="{00000000-0000-0000-0000-000000000000}"/>
  <bookViews>
    <workbookView xWindow="-120" yWindow="-120" windowWidth="24240" windowHeight="13020" firstSheet="1" activeTab="1" xr2:uid="{00000000-000D-0000-FFFF-FFFF00000000}"/>
  </bookViews>
  <sheets>
    <sheet name="RESUMO (2)" sheetId="11" state="hidden" r:id="rId1"/>
    <sheet name="RESUMO" sheetId="5" r:id="rId2"/>
    <sheet name="SINTÉTICO" sheetId="2" r:id="rId3"/>
    <sheet name="CURVA ABC" sheetId="9" state="hidden" r:id="rId4"/>
    <sheet name="ANALÍTICO" sheetId="3" state="hidden" r:id="rId5"/>
    <sheet name="MEMÓRIA DE CÁLCULO" sheetId="7" r:id="rId6"/>
    <sheet name="BDI" sheetId="8" r:id="rId7"/>
    <sheet name="CRONOGRAMA" sheetId="6" r:id="rId8"/>
    <sheet name="DIAG. GANTT" sheetId="12" state="hidden" r:id="rId9"/>
    <sheet name="CPUs" sheetId="4" state="hidden" r:id="rId10"/>
  </sheets>
  <definedNames>
    <definedName name="_xlnm.Print_Area" localSheetId="4">ANALÍTICO!$A$1:$J$2701</definedName>
    <definedName name="_xlnm.Print_Area" localSheetId="6">BDI!$A$1:$M$26</definedName>
    <definedName name="_xlnm.Print_Area" localSheetId="9">CPUs!$A$1:$I$47</definedName>
    <definedName name="_xlnm.Print_Area" localSheetId="7">CRONOGRAMA!$A$1:$H$36</definedName>
    <definedName name="_xlnm.Print_Area" localSheetId="3">'CURVA ABC'!$A$1:$J$252</definedName>
    <definedName name="_xlnm.Print_Area" localSheetId="5">'MEMÓRIA DE CÁLCULO'!$A$1:$E$86</definedName>
    <definedName name="_xlnm.Print_Area" localSheetId="1">RESUMO!$B$1:$P$23</definedName>
    <definedName name="_xlnm.Print_Area" localSheetId="0">'RESUMO (2)'!$A$1:$N$26</definedName>
    <definedName name="_xlnm.Print_Area" localSheetId="2">SINTÉTICO!$A$1:$K$89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35" i="6" l="1"/>
  <c r="H28" i="6"/>
  <c r="AH12" i="12"/>
  <c r="C30" i="6"/>
  <c r="C28" i="6"/>
  <c r="B30" i="6"/>
  <c r="A30" i="6"/>
  <c r="B28" i="6"/>
  <c r="A28" i="6"/>
  <c r="I29" i="6"/>
  <c r="E85" i="7"/>
  <c r="C85" i="7"/>
  <c r="B85" i="7"/>
  <c r="A85" i="7"/>
  <c r="B84" i="7"/>
  <c r="A84" i="7"/>
  <c r="E68" i="7"/>
  <c r="E69" i="7"/>
  <c r="E70" i="7"/>
  <c r="E71" i="7"/>
  <c r="E72" i="7"/>
  <c r="E73" i="7"/>
  <c r="E74" i="7"/>
  <c r="E75" i="7"/>
  <c r="E76" i="7"/>
  <c r="E77" i="7"/>
  <c r="E78" i="7"/>
  <c r="E79" i="7"/>
  <c r="E80" i="7"/>
  <c r="E81" i="7"/>
  <c r="E82" i="7"/>
  <c r="E83" i="7"/>
  <c r="C68" i="7"/>
  <c r="C69" i="7"/>
  <c r="C70" i="7"/>
  <c r="C71" i="7"/>
  <c r="C72" i="7"/>
  <c r="C73" i="7"/>
  <c r="C74" i="7"/>
  <c r="C75" i="7"/>
  <c r="C76" i="7"/>
  <c r="C77" i="7"/>
  <c r="C78" i="7"/>
  <c r="C79" i="7"/>
  <c r="C80" i="7"/>
  <c r="C81" i="7"/>
  <c r="C82" i="7"/>
  <c r="C83" i="7"/>
  <c r="C64" i="7"/>
  <c r="B68" i="7"/>
  <c r="B69" i="7"/>
  <c r="B70" i="7"/>
  <c r="B71" i="7"/>
  <c r="B72" i="7"/>
  <c r="B73" i="7"/>
  <c r="B74" i="7"/>
  <c r="B75" i="7"/>
  <c r="B76" i="7"/>
  <c r="B77" i="7"/>
  <c r="B78" i="7"/>
  <c r="B79" i="7"/>
  <c r="B80" i="7"/>
  <c r="B81" i="7"/>
  <c r="B82" i="7"/>
  <c r="B83" i="7"/>
  <c r="A80" i="7"/>
  <c r="A81" i="7"/>
  <c r="A82" i="7"/>
  <c r="A83" i="7"/>
  <c r="A70" i="7"/>
  <c r="A71" i="7"/>
  <c r="A72" i="7"/>
  <c r="A73" i="7"/>
  <c r="A74" i="7"/>
  <c r="A75" i="7"/>
  <c r="A76" i="7"/>
  <c r="A77" i="7"/>
  <c r="A78" i="7"/>
  <c r="A79" i="7"/>
  <c r="A68" i="7"/>
  <c r="A69" i="7"/>
  <c r="E46" i="7"/>
  <c r="E47" i="7"/>
  <c r="E48" i="7"/>
  <c r="E49" i="7"/>
  <c r="E50" i="7"/>
  <c r="E51" i="7"/>
  <c r="E52" i="7"/>
  <c r="E53" i="7"/>
  <c r="E54" i="7"/>
  <c r="E55" i="7"/>
  <c r="E56" i="7"/>
  <c r="C46" i="7"/>
  <c r="C47" i="7"/>
  <c r="C48" i="7"/>
  <c r="C49" i="7"/>
  <c r="C50" i="7"/>
  <c r="C51" i="7"/>
  <c r="C52" i="7"/>
  <c r="C53" i="7"/>
  <c r="C54" i="7"/>
  <c r="C55" i="7"/>
  <c r="C56" i="7"/>
  <c r="B46" i="7"/>
  <c r="B47" i="7"/>
  <c r="B48" i="7"/>
  <c r="B49" i="7"/>
  <c r="B50" i="7"/>
  <c r="B51" i="7"/>
  <c r="B52" i="7"/>
  <c r="B53" i="7"/>
  <c r="B54" i="7"/>
  <c r="B55" i="7"/>
  <c r="B56" i="7"/>
  <c r="A46" i="7"/>
  <c r="A47" i="7"/>
  <c r="A48" i="7"/>
  <c r="A49" i="7"/>
  <c r="A50" i="7"/>
  <c r="A51" i="7"/>
  <c r="A52" i="7"/>
  <c r="A53" i="7"/>
  <c r="A54" i="7"/>
  <c r="A55" i="7"/>
  <c r="A56" i="7"/>
  <c r="E35" i="7"/>
  <c r="E36" i="7"/>
  <c r="E37" i="7"/>
  <c r="E38" i="7"/>
  <c r="E39" i="7"/>
  <c r="E40" i="7"/>
  <c r="E41" i="7"/>
  <c r="E42" i="7"/>
  <c r="E43" i="7"/>
  <c r="C35" i="7"/>
  <c r="C36" i="7"/>
  <c r="C37" i="7"/>
  <c r="C38" i="7"/>
  <c r="C39" i="7"/>
  <c r="C40" i="7"/>
  <c r="C41" i="7"/>
  <c r="C42" i="7"/>
  <c r="C43" i="7"/>
  <c r="B35" i="7"/>
  <c r="B36" i="7"/>
  <c r="B37" i="7"/>
  <c r="B38" i="7"/>
  <c r="B39" i="7"/>
  <c r="B40" i="7"/>
  <c r="B41" i="7"/>
  <c r="B42" i="7"/>
  <c r="B43" i="7"/>
  <c r="E34" i="7"/>
  <c r="C34" i="7"/>
  <c r="B34" i="7"/>
  <c r="A34" i="7"/>
  <c r="E30" i="7"/>
  <c r="E31" i="7"/>
  <c r="E32" i="7"/>
  <c r="C30" i="7"/>
  <c r="C31" i="7"/>
  <c r="C32" i="7"/>
  <c r="B30" i="7"/>
  <c r="B31" i="7"/>
  <c r="B32" i="7"/>
  <c r="C18" i="7"/>
  <c r="C19" i="7"/>
  <c r="C20" i="7"/>
  <c r="C21" i="7"/>
  <c r="C22" i="7"/>
  <c r="C23" i="7"/>
  <c r="E18" i="7"/>
  <c r="E19" i="7"/>
  <c r="E20" i="7"/>
  <c r="E21" i="7"/>
  <c r="E22" i="7"/>
  <c r="E23" i="7"/>
  <c r="B18" i="7"/>
  <c r="B19" i="7"/>
  <c r="B20" i="7"/>
  <c r="B21" i="7"/>
  <c r="B22" i="7"/>
  <c r="B23" i="7"/>
  <c r="A20" i="7"/>
  <c r="A21" i="7"/>
  <c r="N21" i="5"/>
  <c r="L21" i="5"/>
  <c r="L20" i="5"/>
  <c r="N20" i="5" s="1"/>
  <c r="D21" i="5"/>
  <c r="AH13" i="12" s="1"/>
  <c r="D20" i="5"/>
  <c r="M86" i="2"/>
  <c r="L86" i="2"/>
  <c r="L68" i="2"/>
  <c r="I85" i="2"/>
  <c r="J85" i="2" s="1"/>
  <c r="G85" i="2"/>
  <c r="K85" i="2" s="1"/>
  <c r="I36" i="2"/>
  <c r="J36" i="2" s="1"/>
  <c r="G36" i="2"/>
  <c r="G70" i="2"/>
  <c r="G71" i="2"/>
  <c r="G72" i="2"/>
  <c r="G73" i="2"/>
  <c r="G74" i="2"/>
  <c r="G75" i="2"/>
  <c r="G76" i="2"/>
  <c r="G77" i="2"/>
  <c r="G78" i="2"/>
  <c r="G79" i="2"/>
  <c r="G80" i="2"/>
  <c r="G81" i="2"/>
  <c r="G82" i="2"/>
  <c r="G83" i="2"/>
  <c r="G84" i="2"/>
  <c r="G87" i="2"/>
  <c r="F23" i="2"/>
  <c r="G23" i="2" s="1"/>
  <c r="G20" i="2"/>
  <c r="G21" i="2"/>
  <c r="G22" i="2"/>
  <c r="G24" i="2"/>
  <c r="I23" i="2"/>
  <c r="F14" i="2"/>
  <c r="K36" i="2" l="1"/>
  <c r="K23" i="2"/>
  <c r="J23" i="2"/>
  <c r="A26" i="6" l="1"/>
  <c r="A24" i="6"/>
  <c r="A22" i="6"/>
  <c r="A20" i="6"/>
  <c r="A18" i="6"/>
  <c r="A16" i="6"/>
  <c r="A14" i="6"/>
  <c r="A12" i="6"/>
  <c r="I84" i="2"/>
  <c r="J84" i="2" s="1"/>
  <c r="D12" i="5"/>
  <c r="E4" i="12" s="1"/>
  <c r="K84" i="2" l="1"/>
  <c r="A59" i="7"/>
  <c r="A60" i="7"/>
  <c r="A61" i="7"/>
  <c r="A62" i="7"/>
  <c r="B59" i="7"/>
  <c r="B60" i="7"/>
  <c r="B61" i="7"/>
  <c r="B62" i="7"/>
  <c r="C59" i="7"/>
  <c r="C60" i="7"/>
  <c r="C61" i="7"/>
  <c r="C62" i="7"/>
  <c r="E60" i="7"/>
  <c r="E61" i="7"/>
  <c r="E62" i="7"/>
  <c r="E58" i="7"/>
  <c r="C58" i="7"/>
  <c r="B58" i="7"/>
  <c r="A58" i="7"/>
  <c r="G64" i="2"/>
  <c r="I63" i="2"/>
  <c r="J63" i="2" s="1"/>
  <c r="G63" i="2"/>
  <c r="I62" i="2"/>
  <c r="J62" i="2" s="1"/>
  <c r="G62" i="2"/>
  <c r="I61" i="2"/>
  <c r="F61" i="2"/>
  <c r="G61" i="2" s="1"/>
  <c r="K61" i="2" s="1"/>
  <c r="I60" i="2"/>
  <c r="J60" i="2" s="1"/>
  <c r="G60" i="2"/>
  <c r="T17" i="8"/>
  <c r="S12" i="8"/>
  <c r="T26" i="8" s="1"/>
  <c r="E59" i="7" l="1"/>
  <c r="J61" i="2"/>
  <c r="K62" i="2"/>
  <c r="K60" i="2"/>
  <c r="K63" i="2"/>
  <c r="S29" i="8"/>
  <c r="B26" i="6"/>
  <c r="B24" i="6"/>
  <c r="B22" i="6"/>
  <c r="B20" i="6"/>
  <c r="D19" i="5"/>
  <c r="V11" i="12" s="1"/>
  <c r="D18" i="5"/>
  <c r="V10" i="12" s="1"/>
  <c r="D17" i="5"/>
  <c r="N8" i="12" s="1"/>
  <c r="D16" i="5"/>
  <c r="V9" i="12" s="1"/>
  <c r="D15" i="5"/>
  <c r="M7" i="12" s="1"/>
  <c r="D14" i="5"/>
  <c r="K6" i="12" s="1"/>
  <c r="D13" i="5"/>
  <c r="K5" i="12" s="1"/>
  <c r="E67" i="7"/>
  <c r="C67" i="7"/>
  <c r="B67" i="7"/>
  <c r="A67" i="7"/>
  <c r="B66" i="7"/>
  <c r="A66" i="7"/>
  <c r="C65" i="7"/>
  <c r="B65" i="7"/>
  <c r="A65" i="7"/>
  <c r="E64" i="7"/>
  <c r="B64" i="7"/>
  <c r="A64" i="7"/>
  <c r="B63" i="7"/>
  <c r="A63" i="7"/>
  <c r="B57" i="7"/>
  <c r="A57" i="7"/>
  <c r="E45" i="7"/>
  <c r="C45" i="7"/>
  <c r="B45" i="7"/>
  <c r="A45" i="7"/>
  <c r="B44" i="7"/>
  <c r="A44" i="7"/>
  <c r="A36" i="7"/>
  <c r="A37" i="7"/>
  <c r="A38" i="7"/>
  <c r="A39" i="7"/>
  <c r="A40" i="7"/>
  <c r="A41" i="7"/>
  <c r="A42" i="7"/>
  <c r="A43" i="7"/>
  <c r="A35" i="7"/>
  <c r="B33" i="7"/>
  <c r="A33" i="7"/>
  <c r="A30" i="7"/>
  <c r="A31" i="7"/>
  <c r="A32" i="7"/>
  <c r="E29" i="7"/>
  <c r="C29" i="7"/>
  <c r="B29" i="7"/>
  <c r="A29" i="7"/>
  <c r="B28" i="7"/>
  <c r="A28" i="7"/>
  <c r="A26" i="7"/>
  <c r="A27" i="7"/>
  <c r="B26" i="7"/>
  <c r="B27" i="7"/>
  <c r="C26" i="7"/>
  <c r="C27" i="7"/>
  <c r="E26" i="7"/>
  <c r="E27" i="7"/>
  <c r="E25" i="7"/>
  <c r="C25" i="7"/>
  <c r="B25" i="7"/>
  <c r="A25" i="7"/>
  <c r="B24" i="7"/>
  <c r="A24" i="7"/>
  <c r="A18" i="7"/>
  <c r="A19" i="7"/>
  <c r="E17" i="7"/>
  <c r="C17" i="7"/>
  <c r="B17" i="7"/>
  <c r="A17" i="7"/>
  <c r="B16" i="7"/>
  <c r="A16" i="7"/>
  <c r="E14" i="7"/>
  <c r="E15" i="7"/>
  <c r="C13" i="7"/>
  <c r="C14" i="7"/>
  <c r="C15" i="7"/>
  <c r="B13" i="7"/>
  <c r="B14" i="7"/>
  <c r="B15" i="7"/>
  <c r="A13" i="7"/>
  <c r="A14" i="7"/>
  <c r="A15" i="7"/>
  <c r="C12" i="7"/>
  <c r="B12" i="7"/>
  <c r="A12" i="7"/>
  <c r="B11" i="7"/>
  <c r="A11" i="7"/>
  <c r="I69" i="2" l="1"/>
  <c r="G16" i="2" l="1"/>
  <c r="G17" i="2"/>
  <c r="F15" i="2"/>
  <c r="I45" i="2"/>
  <c r="J45" i="2" s="1"/>
  <c r="G45" i="2"/>
  <c r="I76" i="2"/>
  <c r="I75" i="2"/>
  <c r="J75" i="2" s="1"/>
  <c r="I74" i="2"/>
  <c r="J74" i="2" s="1"/>
  <c r="I73" i="2"/>
  <c r="J73" i="2" s="1"/>
  <c r="I72" i="2"/>
  <c r="I71" i="2"/>
  <c r="J71" i="2" s="1"/>
  <c r="I70" i="2"/>
  <c r="J69" i="2"/>
  <c r="G69" i="2"/>
  <c r="I80" i="2"/>
  <c r="J80" i="2" s="1"/>
  <c r="I79" i="2"/>
  <c r="J79" i="2" s="1"/>
  <c r="I78" i="2"/>
  <c r="J78" i="2" s="1"/>
  <c r="I77" i="2"/>
  <c r="J77" i="2" s="1"/>
  <c r="I82" i="2"/>
  <c r="J82" i="2" s="1"/>
  <c r="I81" i="2"/>
  <c r="J81" i="2" s="1"/>
  <c r="F67" i="2"/>
  <c r="I66" i="2"/>
  <c r="J66" i="2" s="1"/>
  <c r="G66" i="2"/>
  <c r="F58" i="2"/>
  <c r="F57" i="2"/>
  <c r="I58" i="2"/>
  <c r="I56" i="2"/>
  <c r="J56" i="2" s="1"/>
  <c r="G56" i="2"/>
  <c r="F55" i="2"/>
  <c r="F54" i="2"/>
  <c r="F51" i="2"/>
  <c r="K66" i="2" l="1"/>
  <c r="G58" i="2"/>
  <c r="K58" i="2" s="1"/>
  <c r="G67" i="2"/>
  <c r="E65" i="7"/>
  <c r="G15" i="2"/>
  <c r="E13" i="7"/>
  <c r="K78" i="2"/>
  <c r="K56" i="2"/>
  <c r="K82" i="2"/>
  <c r="K80" i="2"/>
  <c r="K77" i="2"/>
  <c r="K69" i="2"/>
  <c r="K73" i="2"/>
  <c r="K45" i="2"/>
  <c r="K70" i="2"/>
  <c r="K81" i="2"/>
  <c r="K79" i="2"/>
  <c r="K71" i="2"/>
  <c r="K75" i="2"/>
  <c r="K76" i="2"/>
  <c r="K72" i="2"/>
  <c r="J70" i="2"/>
  <c r="J72" i="2"/>
  <c r="J76" i="2"/>
  <c r="K74" i="2"/>
  <c r="J58" i="2"/>
  <c r="I57" i="2"/>
  <c r="J57" i="2" s="1"/>
  <c r="G57" i="2"/>
  <c r="I55" i="2"/>
  <c r="J55" i="2" s="1"/>
  <c r="G55" i="2"/>
  <c r="F53" i="2"/>
  <c r="F52" i="2"/>
  <c r="I48" i="2"/>
  <c r="J48" i="2" s="1"/>
  <c r="G48" i="2"/>
  <c r="K57" i="2" l="1"/>
  <c r="K55" i="2"/>
  <c r="K48" i="2"/>
  <c r="G49" i="2"/>
  <c r="G50" i="2"/>
  <c r="G51" i="2"/>
  <c r="G52" i="2"/>
  <c r="G53" i="2"/>
  <c r="G54" i="2"/>
  <c r="G47" i="2"/>
  <c r="G44" i="2"/>
  <c r="G38" i="2"/>
  <c r="G39" i="2"/>
  <c r="G40" i="2"/>
  <c r="G41" i="2"/>
  <c r="G42" i="2"/>
  <c r="G43" i="2"/>
  <c r="G37" i="2"/>
  <c r="G32" i="2"/>
  <c r="G33" i="2"/>
  <c r="G34" i="2"/>
  <c r="G31" i="2"/>
  <c r="F25" i="2"/>
  <c r="G25" i="2" s="1"/>
  <c r="G19" i="2"/>
  <c r="G28" i="2"/>
  <c r="G29" i="2"/>
  <c r="G27" i="2"/>
  <c r="D36" i="6" l="1"/>
  <c r="E36" i="6" s="1"/>
  <c r="P26" i="11" l="1"/>
  <c r="Q12" i="11" l="1"/>
  <c r="R22" i="11" l="1"/>
  <c r="H84" i="9" l="1"/>
  <c r="I84" i="9" s="1"/>
  <c r="H72" i="9"/>
  <c r="I72" i="9" s="1"/>
  <c r="H178" i="9"/>
  <c r="I178" i="9" s="1"/>
  <c r="H87" i="9"/>
  <c r="I87" i="9" s="1"/>
  <c r="H66" i="9"/>
  <c r="I66" i="9" s="1"/>
  <c r="H161" i="9"/>
  <c r="I161" i="9" s="1"/>
  <c r="H156" i="9"/>
  <c r="I156" i="9" s="1"/>
  <c r="H176" i="9"/>
  <c r="I176" i="9" s="1"/>
  <c r="H11" i="9"/>
  <c r="I11" i="9" s="1"/>
  <c r="H91" i="9"/>
  <c r="I91" i="9" s="1"/>
  <c r="H145" i="9"/>
  <c r="I145" i="9" s="1"/>
  <c r="H131" i="9"/>
  <c r="I131" i="9" s="1"/>
  <c r="H86" i="9"/>
  <c r="F86" i="9"/>
  <c r="H165" i="9"/>
  <c r="I165" i="9" s="1"/>
  <c r="H179" i="9"/>
  <c r="I179" i="9" s="1"/>
  <c r="H174" i="9"/>
  <c r="I174" i="9" s="1"/>
  <c r="H142" i="9"/>
  <c r="I142" i="9" s="1"/>
  <c r="H173" i="9"/>
  <c r="I173" i="9" s="1"/>
  <c r="H170" i="9"/>
  <c r="I170" i="9" s="1"/>
  <c r="H19" i="9"/>
  <c r="I19" i="9" s="1"/>
  <c r="H82" i="9"/>
  <c r="I82" i="9" s="1"/>
  <c r="H67" i="9"/>
  <c r="I67" i="9" s="1"/>
  <c r="H140" i="9"/>
  <c r="I140" i="9" s="1"/>
  <c r="H46" i="9"/>
  <c r="I46" i="9" s="1"/>
  <c r="H211" i="9"/>
  <c r="I211" i="9" s="1"/>
  <c r="H200" i="9"/>
  <c r="I200" i="9" s="1"/>
  <c r="H233" i="9"/>
  <c r="I233" i="9" s="1"/>
  <c r="H157" i="9"/>
  <c r="I157" i="9" s="1"/>
  <c r="H236" i="9"/>
  <c r="I236" i="9" s="1"/>
  <c r="H146" i="9"/>
  <c r="I146" i="9" s="1"/>
  <c r="H93" i="9"/>
  <c r="I93" i="9" s="1"/>
  <c r="H239" i="9"/>
  <c r="I239" i="9" s="1"/>
  <c r="H65" i="9"/>
  <c r="I65" i="9" s="1"/>
  <c r="H167" i="9"/>
  <c r="I167" i="9" s="1"/>
  <c r="H39" i="9"/>
  <c r="I39" i="9" s="1"/>
  <c r="H197" i="9"/>
  <c r="I197" i="9" s="1"/>
  <c r="H210" i="9"/>
  <c r="I210" i="9" s="1"/>
  <c r="H185" i="9"/>
  <c r="I185" i="9" s="1"/>
  <c r="H191" i="9"/>
  <c r="I191" i="9" s="1"/>
  <c r="H243" i="9"/>
  <c r="I243" i="9" s="1"/>
  <c r="H183" i="9"/>
  <c r="I183" i="9" s="1"/>
  <c r="H193" i="9"/>
  <c r="I193" i="9" s="1"/>
  <c r="H141" i="9"/>
  <c r="I141" i="9" s="1"/>
  <c r="H159" i="9"/>
  <c r="I159" i="9" s="1"/>
  <c r="H158" i="9"/>
  <c r="I158" i="9" s="1"/>
  <c r="H232" i="9"/>
  <c r="I232" i="9" s="1"/>
  <c r="H166" i="9"/>
  <c r="F166" i="9"/>
  <c r="H98" i="9"/>
  <c r="I98" i="9" s="1"/>
  <c r="H169" i="9"/>
  <c r="I169" i="9" s="1"/>
  <c r="H129" i="9"/>
  <c r="I129" i="9" s="1"/>
  <c r="H74" i="9"/>
  <c r="I74" i="9" s="1"/>
  <c r="H148" i="9"/>
  <c r="I148" i="9" s="1"/>
  <c r="H164" i="9"/>
  <c r="I164" i="9" s="1"/>
  <c r="H153" i="9"/>
  <c r="I153" i="9" s="1"/>
  <c r="H127" i="9"/>
  <c r="I127" i="9" s="1"/>
  <c r="H73" i="9"/>
  <c r="I73" i="9" s="1"/>
  <c r="H88" i="9"/>
  <c r="I88" i="9" s="1"/>
  <c r="H58" i="9"/>
  <c r="I58" i="9" s="1"/>
  <c r="H95" i="9"/>
  <c r="I95" i="9" s="1"/>
  <c r="H120" i="9"/>
  <c r="I120" i="9" s="1"/>
  <c r="H105" i="9"/>
  <c r="I105" i="9" s="1"/>
  <c r="H90" i="9"/>
  <c r="I90" i="9" s="1"/>
  <c r="H199" i="9"/>
  <c r="I199" i="9" s="1"/>
  <c r="H135" i="9"/>
  <c r="I135" i="9" s="1"/>
  <c r="H133" i="9"/>
  <c r="I133" i="9" s="1"/>
  <c r="H123" i="9"/>
  <c r="I123" i="9" s="1"/>
  <c r="H175" i="9"/>
  <c r="I175" i="9" s="1"/>
  <c r="H99" i="9"/>
  <c r="I99" i="9" s="1"/>
  <c r="H235" i="9"/>
  <c r="I235" i="9" s="1"/>
  <c r="H230" i="9"/>
  <c r="I230" i="9" s="1"/>
  <c r="H78" i="9"/>
  <c r="I78" i="9" s="1"/>
  <c r="H177" i="9"/>
  <c r="I177" i="9" s="1"/>
  <c r="H208" i="9"/>
  <c r="I208" i="9" s="1"/>
  <c r="H162" i="9"/>
  <c r="I162" i="9" s="1"/>
  <c r="H204" i="9"/>
  <c r="I204" i="9" s="1"/>
  <c r="H218" i="9"/>
  <c r="I218" i="9" s="1"/>
  <c r="H189" i="9"/>
  <c r="I189" i="9" s="1"/>
  <c r="H171" i="9"/>
  <c r="I171" i="9" s="1"/>
  <c r="H206" i="9"/>
  <c r="I206" i="9" s="1"/>
  <c r="H217" i="9"/>
  <c r="I217" i="9" s="1"/>
  <c r="H223" i="9"/>
  <c r="I223" i="9" s="1"/>
  <c r="H237" i="9"/>
  <c r="I237" i="9" s="1"/>
  <c r="H202" i="9"/>
  <c r="I202" i="9" s="1"/>
  <c r="H187" i="9"/>
  <c r="I187" i="9" s="1"/>
  <c r="H225" i="9"/>
  <c r="I225" i="9" s="1"/>
  <c r="H229" i="9"/>
  <c r="I229" i="9" s="1"/>
  <c r="H226" i="9"/>
  <c r="I226" i="9" s="1"/>
  <c r="H224" i="9"/>
  <c r="I224" i="9" s="1"/>
  <c r="H203" i="9"/>
  <c r="I203" i="9" s="1"/>
  <c r="H198" i="9"/>
  <c r="I198" i="9" s="1"/>
  <c r="H213" i="9"/>
  <c r="I213" i="9" s="1"/>
  <c r="H241" i="9"/>
  <c r="I241" i="9" s="1"/>
  <c r="H194" i="9"/>
  <c r="I194" i="9" s="1"/>
  <c r="H136" i="9"/>
  <c r="I136" i="9" s="1"/>
  <c r="H137" i="9"/>
  <c r="I137" i="9" s="1"/>
  <c r="H119" i="9"/>
  <c r="I119" i="9" s="1"/>
  <c r="H42" i="9"/>
  <c r="I42" i="9" s="1"/>
  <c r="H192" i="9"/>
  <c r="I192" i="9" s="1"/>
  <c r="H108" i="9"/>
  <c r="I108" i="9" s="1"/>
  <c r="H116" i="9"/>
  <c r="I116" i="9" s="1"/>
  <c r="H130" i="9"/>
  <c r="I130" i="9" s="1"/>
  <c r="H134" i="9"/>
  <c r="I134" i="9" s="1"/>
  <c r="H102" i="9"/>
  <c r="I102" i="9" s="1"/>
  <c r="H60" i="9"/>
  <c r="I60" i="9" s="1"/>
  <c r="H122" i="9"/>
  <c r="I122" i="9" s="1"/>
  <c r="H92" i="9"/>
  <c r="I92" i="9" s="1"/>
  <c r="H101" i="9"/>
  <c r="I101" i="9" s="1"/>
  <c r="H160" i="9"/>
  <c r="I160" i="9" s="1"/>
  <c r="H234" i="9"/>
  <c r="I234" i="9" s="1"/>
  <c r="H219" i="9"/>
  <c r="I219" i="9" s="1"/>
  <c r="H242" i="9"/>
  <c r="I242" i="9" s="1"/>
  <c r="H196" i="9"/>
  <c r="I196" i="9" s="1"/>
  <c r="H222" i="9"/>
  <c r="I222" i="9" s="1"/>
  <c r="H188" i="9"/>
  <c r="I188" i="9" s="1"/>
  <c r="H155" i="9"/>
  <c r="I155" i="9" s="1"/>
  <c r="H227" i="9"/>
  <c r="I227" i="9" s="1"/>
  <c r="H215" i="9"/>
  <c r="I215" i="9" s="1"/>
  <c r="H209" i="9"/>
  <c r="I209" i="9" s="1"/>
  <c r="H184" i="9"/>
  <c r="I184" i="9" s="1"/>
  <c r="H247" i="9"/>
  <c r="I247" i="9" s="1"/>
  <c r="H240" i="9"/>
  <c r="I240" i="9" s="1"/>
  <c r="H221" i="9"/>
  <c r="I221" i="9" s="1"/>
  <c r="H212" i="9"/>
  <c r="I212" i="9" s="1"/>
  <c r="H186" i="9"/>
  <c r="I186" i="9" s="1"/>
  <c r="H205" i="9"/>
  <c r="I205" i="9" s="1"/>
  <c r="H150" i="9"/>
  <c r="I150" i="9" s="1"/>
  <c r="H216" i="9"/>
  <c r="I216" i="9" s="1"/>
  <c r="H244" i="9"/>
  <c r="I244" i="9" s="1"/>
  <c r="H238" i="9"/>
  <c r="I238" i="9" s="1"/>
  <c r="H214" i="9"/>
  <c r="I214" i="9" s="1"/>
  <c r="H231" i="9"/>
  <c r="I231" i="9" s="1"/>
  <c r="H228" i="9"/>
  <c r="I228" i="9" s="1"/>
  <c r="H220" i="9"/>
  <c r="I220" i="9" s="1"/>
  <c r="H195" i="9"/>
  <c r="I195" i="9" s="1"/>
  <c r="H181" i="9"/>
  <c r="I181" i="9" s="1"/>
  <c r="H180" i="9"/>
  <c r="I180" i="9" s="1"/>
  <c r="H152" i="9"/>
  <c r="I152" i="9" s="1"/>
  <c r="H168" i="9"/>
  <c r="I168" i="9" s="1"/>
  <c r="H144" i="9"/>
  <c r="I144" i="9" s="1"/>
  <c r="H172" i="9"/>
  <c r="I172" i="9" s="1"/>
  <c r="H246" i="9"/>
  <c r="I246" i="9" s="1"/>
  <c r="H154" i="9"/>
  <c r="I154" i="9" s="1"/>
  <c r="H22" i="9"/>
  <c r="I22" i="9" s="1"/>
  <c r="H28" i="9"/>
  <c r="I28" i="9" s="1"/>
  <c r="H24" i="9"/>
  <c r="F24" i="9"/>
  <c r="H26" i="9"/>
  <c r="F26" i="9"/>
  <c r="H113" i="9"/>
  <c r="I113" i="9" s="1"/>
  <c r="H149" i="9"/>
  <c r="I149" i="9" s="1"/>
  <c r="H85" i="9"/>
  <c r="I85" i="9" s="1"/>
  <c r="H128" i="9"/>
  <c r="I128" i="9" s="1"/>
  <c r="H201" i="9"/>
  <c r="I201" i="9" s="1"/>
  <c r="H59" i="9"/>
  <c r="I59" i="9" s="1"/>
  <c r="H6" i="9"/>
  <c r="I6" i="9" s="1"/>
  <c r="H106" i="9"/>
  <c r="I106" i="9" s="1"/>
  <c r="H34" i="9"/>
  <c r="I34" i="9" s="1"/>
  <c r="H36" i="9"/>
  <c r="I36" i="9" s="1"/>
  <c r="H29" i="9"/>
  <c r="F29" i="9"/>
  <c r="H38" i="9"/>
  <c r="I38" i="9" s="1"/>
  <c r="H12" i="9"/>
  <c r="I12" i="9" s="1"/>
  <c r="H5" i="9"/>
  <c r="I5" i="9" s="1"/>
  <c r="H52" i="9"/>
  <c r="I52" i="9" s="1"/>
  <c r="H35" i="9"/>
  <c r="F35" i="9"/>
  <c r="H4" i="9"/>
  <c r="F4" i="9"/>
  <c r="H8" i="9"/>
  <c r="I8" i="9" s="1"/>
  <c r="H118" i="9"/>
  <c r="I118" i="9" s="1"/>
  <c r="H54" i="9"/>
  <c r="I54" i="9" s="1"/>
  <c r="H50" i="9"/>
  <c r="I50" i="9" s="1"/>
  <c r="H55" i="9"/>
  <c r="I55" i="9" s="1"/>
  <c r="H33" i="9"/>
  <c r="F33" i="9"/>
  <c r="H182" i="9"/>
  <c r="I182" i="9" s="1"/>
  <c r="H109" i="9"/>
  <c r="I109" i="9" s="1"/>
  <c r="H117" i="9"/>
  <c r="I117" i="9" s="1"/>
  <c r="H143" i="9"/>
  <c r="I143" i="9" s="1"/>
  <c r="H111" i="9"/>
  <c r="I111" i="9" s="1"/>
  <c r="H77" i="9"/>
  <c r="I77" i="9" s="1"/>
  <c r="H10" i="9"/>
  <c r="I10" i="9" s="1"/>
  <c r="H124" i="9"/>
  <c r="I124" i="9" s="1"/>
  <c r="H14" i="9"/>
  <c r="I14" i="9" s="1"/>
  <c r="H17" i="9"/>
  <c r="I17" i="9" s="1"/>
  <c r="H2" i="9"/>
  <c r="I2" i="9" s="1"/>
  <c r="H3" i="9"/>
  <c r="I3" i="9" s="1"/>
  <c r="H25" i="9"/>
  <c r="I25" i="9" s="1"/>
  <c r="H97" i="9"/>
  <c r="I97" i="9" s="1"/>
  <c r="H20" i="9"/>
  <c r="I20" i="9" s="1"/>
  <c r="H125" i="9"/>
  <c r="I125" i="9" s="1"/>
  <c r="H83" i="9"/>
  <c r="I83" i="9" s="1"/>
  <c r="H104" i="9"/>
  <c r="I104" i="9" s="1"/>
  <c r="H107" i="9"/>
  <c r="I107" i="9" s="1"/>
  <c r="H89" i="9"/>
  <c r="I89" i="9" s="1"/>
  <c r="H21" i="9"/>
  <c r="I21" i="9" s="1"/>
  <c r="H147" i="9"/>
  <c r="I147" i="9" s="1"/>
  <c r="H132" i="9"/>
  <c r="I132" i="9" s="1"/>
  <c r="H30" i="9"/>
  <c r="I30" i="9" s="1"/>
  <c r="H80" i="9"/>
  <c r="I80" i="9" s="1"/>
  <c r="H121" i="9"/>
  <c r="I121" i="9" s="1"/>
  <c r="H68" i="9"/>
  <c r="I68" i="9" s="1"/>
  <c r="H75" i="9"/>
  <c r="I75" i="9" s="1"/>
  <c r="H207" i="9"/>
  <c r="I207" i="9" s="1"/>
  <c r="H32" i="9"/>
  <c r="I32" i="9" s="1"/>
  <c r="H23" i="9"/>
  <c r="I23" i="9" s="1"/>
  <c r="H64" i="9"/>
  <c r="I64" i="9" s="1"/>
  <c r="H49" i="9"/>
  <c r="I49" i="9" s="1"/>
  <c r="H47" i="9"/>
  <c r="I47" i="9" s="1"/>
  <c r="H76" i="9"/>
  <c r="I76" i="9" s="1"/>
  <c r="H31" i="9"/>
  <c r="I31" i="9" s="1"/>
  <c r="H41" i="9"/>
  <c r="I41" i="9" s="1"/>
  <c r="H94" i="9"/>
  <c r="I94" i="9" s="1"/>
  <c r="H79" i="9"/>
  <c r="I79" i="9" s="1"/>
  <c r="H100" i="9"/>
  <c r="I100" i="9" s="1"/>
  <c r="H245" i="9"/>
  <c r="I245" i="9" s="1"/>
  <c r="H51" i="9"/>
  <c r="I51" i="9" s="1"/>
  <c r="H48" i="9"/>
  <c r="I48" i="9" s="1"/>
  <c r="H110" i="9"/>
  <c r="I110" i="9" s="1"/>
  <c r="H18" i="9"/>
  <c r="I18" i="9" s="1"/>
  <c r="H115" i="9"/>
  <c r="I115" i="9" s="1"/>
  <c r="H112" i="9"/>
  <c r="I112" i="9" s="1"/>
  <c r="H69" i="9"/>
  <c r="I69" i="9" s="1"/>
  <c r="H61" i="9"/>
  <c r="I61" i="9" s="1"/>
  <c r="H138" i="9"/>
  <c r="I138" i="9" s="1"/>
  <c r="H44" i="9"/>
  <c r="I44" i="9" s="1"/>
  <c r="H96" i="9"/>
  <c r="I96" i="9" s="1"/>
  <c r="H15" i="9"/>
  <c r="I15" i="9" s="1"/>
  <c r="H139" i="9"/>
  <c r="I139" i="9" s="1"/>
  <c r="H190" i="9"/>
  <c r="I190" i="9" s="1"/>
  <c r="H63" i="9"/>
  <c r="I63" i="9" s="1"/>
  <c r="H114" i="9"/>
  <c r="I114" i="9" s="1"/>
  <c r="H7" i="9"/>
  <c r="I7" i="9" s="1"/>
  <c r="H9" i="9"/>
  <c r="F9" i="9"/>
  <c r="I9" i="9" s="1"/>
  <c r="K16" i="9"/>
  <c r="H13" i="9"/>
  <c r="F13" i="9"/>
  <c r="F16" i="9"/>
  <c r="H126" i="9"/>
  <c r="F126" i="9"/>
  <c r="H43" i="9"/>
  <c r="I43" i="9" s="1"/>
  <c r="H56" i="9"/>
  <c r="I56" i="9" s="1"/>
  <c r="H45" i="9"/>
  <c r="I45" i="9" s="1"/>
  <c r="H37" i="9"/>
  <c r="I37" i="9" s="1"/>
  <c r="H62" i="9"/>
  <c r="I62" i="9" s="1"/>
  <c r="H81" i="9"/>
  <c r="I81" i="9" s="1"/>
  <c r="H53" i="9"/>
  <c r="I53" i="9" s="1"/>
  <c r="H70" i="9"/>
  <c r="I70" i="9" s="1"/>
  <c r="H163" i="9"/>
  <c r="I163" i="9" s="1"/>
  <c r="H40" i="9"/>
  <c r="I40" i="9" s="1"/>
  <c r="H151" i="9"/>
  <c r="I151" i="9" s="1"/>
  <c r="H57" i="9"/>
  <c r="F57" i="9"/>
  <c r="H27" i="9"/>
  <c r="F27" i="9"/>
  <c r="B18" i="6"/>
  <c r="B16" i="6"/>
  <c r="B14" i="6"/>
  <c r="B12" i="6"/>
  <c r="G14" i="2" l="1"/>
  <c r="E12" i="7"/>
  <c r="I26" i="9"/>
  <c r="I24" i="9"/>
  <c r="I29" i="9"/>
  <c r="I4" i="9"/>
  <c r="I166" i="9"/>
  <c r="I33" i="9"/>
  <c r="I86" i="9"/>
  <c r="I27" i="9"/>
  <c r="I35" i="9"/>
  <c r="I57" i="9"/>
  <c r="I126" i="9"/>
  <c r="I13" i="9"/>
  <c r="E11" i="6"/>
  <c r="F11" i="6" s="1"/>
  <c r="G11" i="6" s="1"/>
  <c r="H11" i="6" s="1"/>
  <c r="A86" i="7"/>
  <c r="I38" i="4"/>
  <c r="I39" i="4"/>
  <c r="I40" i="4"/>
  <c r="I41" i="4"/>
  <c r="I42" i="4"/>
  <c r="I43" i="4"/>
  <c r="I44" i="4"/>
  <c r="I37" i="4"/>
  <c r="I26" i="4"/>
  <c r="I27" i="4"/>
  <c r="I28" i="4"/>
  <c r="I29" i="4"/>
  <c r="I30" i="4"/>
  <c r="I25" i="4"/>
  <c r="I29" i="2"/>
  <c r="I28" i="2"/>
  <c r="I27" i="2"/>
  <c r="I22" i="2"/>
  <c r="J27" i="2" l="1"/>
  <c r="K27" i="2"/>
  <c r="J28" i="2"/>
  <c r="K28" i="2"/>
  <c r="J22" i="2"/>
  <c r="K22" i="2"/>
  <c r="J29" i="2"/>
  <c r="K29" i="2"/>
  <c r="K5" i="9"/>
  <c r="I45" i="4"/>
  <c r="I31" i="4"/>
  <c r="I17" i="2"/>
  <c r="I16" i="2"/>
  <c r="I15" i="2"/>
  <c r="I31" i="6"/>
  <c r="I27" i="6"/>
  <c r="I25" i="6"/>
  <c r="I23" i="6"/>
  <c r="I21" i="6"/>
  <c r="I19" i="6"/>
  <c r="I17" i="6"/>
  <c r="I15" i="6"/>
  <c r="I13" i="6"/>
  <c r="I24" i="2"/>
  <c r="I16" i="4"/>
  <c r="I15" i="4"/>
  <c r="I14" i="4"/>
  <c r="I13" i="4"/>
  <c r="I12" i="4"/>
  <c r="I11" i="4"/>
  <c r="I87" i="2"/>
  <c r="I83" i="2"/>
  <c r="I67" i="2"/>
  <c r="I64" i="2"/>
  <c r="I49" i="2"/>
  <c r="I50" i="2"/>
  <c r="I51" i="2"/>
  <c r="I52" i="2"/>
  <c r="I53" i="2"/>
  <c r="I54" i="2"/>
  <c r="I47" i="2"/>
  <c r="I38" i="2"/>
  <c r="I39" i="2"/>
  <c r="I40" i="2"/>
  <c r="I41" i="2"/>
  <c r="I42" i="2"/>
  <c r="I43" i="2"/>
  <c r="I44" i="2"/>
  <c r="I37" i="2"/>
  <c r="I32" i="2"/>
  <c r="I33" i="2"/>
  <c r="I34" i="2"/>
  <c r="I31" i="2"/>
  <c r="I20" i="2"/>
  <c r="I21" i="2"/>
  <c r="I25" i="2"/>
  <c r="I19" i="2"/>
  <c r="I14" i="2"/>
  <c r="J14" i="2" s="1"/>
  <c r="M26" i="2" l="1"/>
  <c r="L26" i="2"/>
  <c r="L14" i="5" s="1"/>
  <c r="N14" i="5" s="1"/>
  <c r="G103" i="9"/>
  <c r="H103" i="9" s="1"/>
  <c r="I103" i="9" s="1"/>
  <c r="G71" i="9"/>
  <c r="H71" i="9" s="1"/>
  <c r="I71" i="9" s="1"/>
  <c r="J21" i="2"/>
  <c r="K21" i="2"/>
  <c r="J37" i="2"/>
  <c r="K37" i="2"/>
  <c r="J40" i="2"/>
  <c r="K40" i="2"/>
  <c r="J53" i="2"/>
  <c r="K53" i="2"/>
  <c r="J83" i="2"/>
  <c r="K83" i="2"/>
  <c r="J39" i="2"/>
  <c r="K39" i="2"/>
  <c r="J52" i="2"/>
  <c r="K52" i="2"/>
  <c r="J87" i="2"/>
  <c r="K87" i="2"/>
  <c r="J31" i="2"/>
  <c r="K31" i="2"/>
  <c r="J44" i="2"/>
  <c r="K44" i="2"/>
  <c r="J38" i="2"/>
  <c r="K38" i="2"/>
  <c r="J51" i="2"/>
  <c r="K51" i="2"/>
  <c r="J15" i="2"/>
  <c r="L13" i="2" s="1"/>
  <c r="K15" i="2"/>
  <c r="K14" i="2"/>
  <c r="M13" i="2" s="1"/>
  <c r="J34" i="2"/>
  <c r="K34" i="2"/>
  <c r="J47" i="2"/>
  <c r="K47" i="2"/>
  <c r="J24" i="2"/>
  <c r="K24" i="2"/>
  <c r="J16" i="2"/>
  <c r="K16" i="2"/>
  <c r="J17" i="2"/>
  <c r="K17" i="2"/>
  <c r="J20" i="2"/>
  <c r="K20" i="2"/>
  <c r="J19" i="2"/>
  <c r="K19" i="2"/>
  <c r="J43" i="2"/>
  <c r="K43" i="2"/>
  <c r="J50" i="2"/>
  <c r="K50" i="2"/>
  <c r="J33" i="2"/>
  <c r="K33" i="2"/>
  <c r="J42" i="2"/>
  <c r="K42" i="2"/>
  <c r="J49" i="2"/>
  <c r="K49" i="2"/>
  <c r="J25" i="2"/>
  <c r="K25" i="2"/>
  <c r="J32" i="2"/>
  <c r="K32" i="2"/>
  <c r="J41" i="2"/>
  <c r="K41" i="2"/>
  <c r="J54" i="2"/>
  <c r="K54" i="2"/>
  <c r="J64" i="2"/>
  <c r="L59" i="2" s="1"/>
  <c r="K64" i="2"/>
  <c r="M59" i="2" s="1"/>
  <c r="J67" i="2"/>
  <c r="L65" i="2" s="1"/>
  <c r="K67" i="2"/>
  <c r="I17" i="4"/>
  <c r="L35" i="2" l="1"/>
  <c r="L12" i="5"/>
  <c r="N12" i="5" s="1"/>
  <c r="C12" i="6"/>
  <c r="L18" i="5"/>
  <c r="N18" i="5" s="1"/>
  <c r="C24" i="6"/>
  <c r="M68" i="2"/>
  <c r="M65" i="2"/>
  <c r="L19" i="5"/>
  <c r="N19" i="5" s="1"/>
  <c r="C26" i="6"/>
  <c r="M46" i="2"/>
  <c r="L46" i="2"/>
  <c r="L17" i="5" s="1"/>
  <c r="N17" i="5" s="1"/>
  <c r="M35" i="2"/>
  <c r="L16" i="5"/>
  <c r="N16" i="5" s="1"/>
  <c r="L30" i="2"/>
  <c r="M30" i="2"/>
  <c r="C16" i="6"/>
  <c r="M18" i="2"/>
  <c r="L15" i="5"/>
  <c r="N15" i="5" s="1"/>
  <c r="C18" i="6"/>
  <c r="J88" i="2"/>
  <c r="J89" i="2" s="1"/>
  <c r="L18" i="2"/>
  <c r="G16" i="9"/>
  <c r="H16" i="9" s="1"/>
  <c r="I16" i="9" s="1"/>
  <c r="C22" i="6" l="1"/>
  <c r="C20" i="6"/>
  <c r="L13" i="5"/>
  <c r="N13" i="5" s="1"/>
  <c r="C14" i="6"/>
  <c r="H18" i="6"/>
  <c r="G18" i="6"/>
  <c r="G24" i="6"/>
  <c r="E24" i="6"/>
  <c r="F24" i="6"/>
  <c r="D24" i="6"/>
  <c r="H24" i="6"/>
  <c r="H30" i="6"/>
  <c r="D30" i="6"/>
  <c r="G30" i="6"/>
  <c r="F30" i="6"/>
  <c r="E30" i="6"/>
  <c r="H26" i="6"/>
  <c r="F26" i="6"/>
  <c r="G26" i="6"/>
  <c r="E26" i="6"/>
  <c r="D26" i="6"/>
  <c r="H16" i="6"/>
  <c r="G22" i="6" l="1"/>
  <c r="C32" i="6"/>
  <c r="F22" i="6"/>
  <c r="G28" i="6"/>
  <c r="F28" i="6"/>
  <c r="E28" i="6"/>
  <c r="D28" i="6"/>
  <c r="I28" i="6" s="1"/>
  <c r="L22" i="5"/>
  <c r="E22" i="6"/>
  <c r="H22" i="6"/>
  <c r="D22" i="6"/>
  <c r="I248" i="9"/>
  <c r="J22" i="9" s="1"/>
  <c r="E16" i="6"/>
  <c r="H12" i="6"/>
  <c r="I24" i="6"/>
  <c r="G16" i="6"/>
  <c r="D16" i="6"/>
  <c r="I26" i="6"/>
  <c r="I30" i="6"/>
  <c r="F18" i="6"/>
  <c r="D18" i="6"/>
  <c r="E18" i="6"/>
  <c r="H20" i="6"/>
  <c r="D20" i="6"/>
  <c r="F20" i="6"/>
  <c r="G20" i="6"/>
  <c r="E20" i="6"/>
  <c r="F16" i="6"/>
  <c r="I22" i="6" l="1"/>
  <c r="H14" i="6"/>
  <c r="H32" i="6" s="1"/>
  <c r="F14" i="6"/>
  <c r="G14" i="6"/>
  <c r="D14" i="6"/>
  <c r="E14" i="6"/>
  <c r="J29" i="9"/>
  <c r="J219" i="9"/>
  <c r="J135" i="9"/>
  <c r="J212" i="9"/>
  <c r="J188" i="9"/>
  <c r="J148" i="9"/>
  <c r="J56" i="9"/>
  <c r="J224" i="9"/>
  <c r="J115" i="9"/>
  <c r="J66" i="9"/>
  <c r="J99" i="9"/>
  <c r="J205" i="9"/>
  <c r="J79" i="9"/>
  <c r="J203" i="9"/>
  <c r="J89" i="9"/>
  <c r="J201" i="9"/>
  <c r="J151" i="9"/>
  <c r="J103" i="9"/>
  <c r="J143" i="9"/>
  <c r="J61" i="9"/>
  <c r="J208" i="9"/>
  <c r="J45" i="9"/>
  <c r="J228" i="9"/>
  <c r="J62" i="9"/>
  <c r="J190" i="9"/>
  <c r="J153" i="9"/>
  <c r="J182" i="9"/>
  <c r="J144" i="9"/>
  <c r="J63" i="9"/>
  <c r="J243" i="9"/>
  <c r="J65" i="9"/>
  <c r="J140" i="9"/>
  <c r="J118" i="9"/>
  <c r="J27" i="9"/>
  <c r="J171" i="9"/>
  <c r="J155" i="9"/>
  <c r="J113" i="9"/>
  <c r="J2" i="9"/>
  <c r="J230" i="9"/>
  <c r="J53" i="9"/>
  <c r="J222" i="9"/>
  <c r="J220" i="9"/>
  <c r="J238" i="9"/>
  <c r="J157" i="9"/>
  <c r="J50" i="9"/>
  <c r="J166" i="9"/>
  <c r="J179" i="9"/>
  <c r="J34" i="9"/>
  <c r="J125" i="9"/>
  <c r="J112" i="9"/>
  <c r="J189" i="9"/>
  <c r="J83" i="9"/>
  <c r="J119" i="9"/>
  <c r="J221" i="9"/>
  <c r="J236" i="9"/>
  <c r="J199" i="9"/>
  <c r="J209" i="9"/>
  <c r="J24" i="9"/>
  <c r="J73" i="9"/>
  <c r="J30" i="9"/>
  <c r="J7" i="9"/>
  <c r="J165" i="9"/>
  <c r="J176" i="9"/>
  <c r="J15" i="9"/>
  <c r="J141" i="9"/>
  <c r="J80" i="9"/>
  <c r="J247" i="9"/>
  <c r="J150" i="9"/>
  <c r="J244" i="9"/>
  <c r="J185" i="9"/>
  <c r="J35" i="9"/>
  <c r="J57" i="9"/>
  <c r="J84" i="9"/>
  <c r="J111" i="9"/>
  <c r="J52" i="9"/>
  <c r="J26" i="9"/>
  <c r="J81" i="9"/>
  <c r="J17" i="9"/>
  <c r="J122" i="9"/>
  <c r="J245" i="9"/>
  <c r="J10" i="9"/>
  <c r="J231" i="9"/>
  <c r="J233" i="9"/>
  <c r="J43" i="9"/>
  <c r="J5" i="9"/>
  <c r="J136" i="9"/>
  <c r="J6" i="9"/>
  <c r="J54" i="9"/>
  <c r="J8" i="9"/>
  <c r="J173" i="9"/>
  <c r="J74" i="9"/>
  <c r="J105" i="9"/>
  <c r="J146" i="9"/>
  <c r="J88" i="9"/>
  <c r="J175" i="9"/>
  <c r="J59" i="9"/>
  <c r="J184" i="9"/>
  <c r="J192" i="9"/>
  <c r="J4" i="9"/>
  <c r="J197" i="9"/>
  <c r="J96" i="9"/>
  <c r="J246" i="9"/>
  <c r="J11" i="9"/>
  <c r="J48" i="9"/>
  <c r="J98" i="9"/>
  <c r="J90" i="9"/>
  <c r="J161" i="9"/>
  <c r="J32" i="9"/>
  <c r="J214" i="9"/>
  <c r="J147" i="9"/>
  <c r="J64" i="9"/>
  <c r="J31" i="9"/>
  <c r="J133" i="9"/>
  <c r="J226" i="9"/>
  <c r="J42" i="9"/>
  <c r="J78" i="9"/>
  <c r="J194" i="9"/>
  <c r="J102" i="9"/>
  <c r="J68" i="9"/>
  <c r="J39" i="9"/>
  <c r="J195" i="9"/>
  <c r="J152" i="9"/>
  <c r="J9" i="9"/>
  <c r="J177" i="9"/>
  <c r="J121" i="9"/>
  <c r="J169" i="9"/>
  <c r="J58" i="9"/>
  <c r="J156" i="9"/>
  <c r="J145" i="9"/>
  <c r="J19" i="9"/>
  <c r="J116" i="9"/>
  <c r="J130" i="9"/>
  <c r="J149" i="9"/>
  <c r="J92" i="9"/>
  <c r="J87" i="9"/>
  <c r="J106" i="9"/>
  <c r="J23" i="9"/>
  <c r="J108" i="9"/>
  <c r="J234" i="9"/>
  <c r="J49" i="9"/>
  <c r="J187" i="9"/>
  <c r="J232" i="9"/>
  <c r="J127" i="9"/>
  <c r="J191" i="9"/>
  <c r="J33" i="9"/>
  <c r="J126" i="9"/>
  <c r="J123" i="9"/>
  <c r="J120" i="9"/>
  <c r="J167" i="9"/>
  <c r="J72" i="9"/>
  <c r="J159" i="9"/>
  <c r="J60" i="9"/>
  <c r="J186" i="9"/>
  <c r="J164" i="9"/>
  <c r="J93" i="9"/>
  <c r="J204" i="9"/>
  <c r="J134" i="9"/>
  <c r="J225" i="9"/>
  <c r="J128" i="9"/>
  <c r="J14" i="9"/>
  <c r="J95" i="9"/>
  <c r="J210" i="9"/>
  <c r="J223" i="9"/>
  <c r="J160" i="9"/>
  <c r="J213" i="9"/>
  <c r="J36" i="9"/>
  <c r="J20" i="9"/>
  <c r="J75" i="9"/>
  <c r="J162" i="9"/>
  <c r="J94" i="9"/>
  <c r="J37" i="9"/>
  <c r="J51" i="9"/>
  <c r="J21" i="9"/>
  <c r="J47" i="9"/>
  <c r="J217" i="9"/>
  <c r="J110" i="9"/>
  <c r="J40" i="9"/>
  <c r="J69" i="9"/>
  <c r="J218" i="9"/>
  <c r="J129" i="9"/>
  <c r="J97" i="9"/>
  <c r="J76" i="9"/>
  <c r="J104" i="9"/>
  <c r="J142" i="9"/>
  <c r="J16" i="9"/>
  <c r="J13" i="9"/>
  <c r="J86" i="9"/>
  <c r="J193" i="9"/>
  <c r="J170" i="9"/>
  <c r="J235" i="9"/>
  <c r="J183" i="9"/>
  <c r="J206" i="9"/>
  <c r="J172" i="9"/>
  <c r="J117" i="9"/>
  <c r="J137" i="9"/>
  <c r="J198" i="9"/>
  <c r="J242" i="9"/>
  <c r="J168" i="9"/>
  <c r="J240" i="9"/>
  <c r="J25" i="9"/>
  <c r="J18" i="9"/>
  <c r="J101" i="9"/>
  <c r="J202" i="9"/>
  <c r="J215" i="9"/>
  <c r="J28" i="9"/>
  <c r="J216" i="9"/>
  <c r="J107" i="9"/>
  <c r="J44" i="9"/>
  <c r="J163" i="9"/>
  <c r="J174" i="9"/>
  <c r="J46" i="9"/>
  <c r="J200" i="9"/>
  <c r="J82" i="9"/>
  <c r="J114" i="9"/>
  <c r="J211" i="9"/>
  <c r="J67" i="9"/>
  <c r="J100" i="9"/>
  <c r="J239" i="9"/>
  <c r="J241" i="9"/>
  <c r="J196" i="9"/>
  <c r="J229" i="9"/>
  <c r="J138" i="9"/>
  <c r="J71" i="9"/>
  <c r="J139" i="9"/>
  <c r="J237" i="9"/>
  <c r="J131" i="9"/>
  <c r="J227" i="9"/>
  <c r="J180" i="9"/>
  <c r="J38" i="9"/>
  <c r="J109" i="9"/>
  <c r="J132" i="9"/>
  <c r="J77" i="9"/>
  <c r="J154" i="9"/>
  <c r="J55" i="9"/>
  <c r="J158" i="9"/>
  <c r="J124" i="9"/>
  <c r="J207" i="9"/>
  <c r="J3" i="9"/>
  <c r="J178" i="9"/>
  <c r="J91" i="9"/>
  <c r="J181" i="9"/>
  <c r="J12" i="9"/>
  <c r="J85" i="9"/>
  <c r="J41" i="9"/>
  <c r="J70" i="9"/>
  <c r="C33" i="6"/>
  <c r="F12" i="6"/>
  <c r="G12" i="6"/>
  <c r="D12" i="6"/>
  <c r="E12" i="6"/>
  <c r="I20" i="6"/>
  <c r="I18" i="6"/>
  <c r="I16" i="6"/>
  <c r="G32" i="6" l="1"/>
  <c r="F32" i="6"/>
  <c r="F39" i="6" s="1"/>
  <c r="E32" i="6"/>
  <c r="E39" i="6" s="1"/>
  <c r="D32" i="6"/>
  <c r="H33" i="6"/>
  <c r="H39" i="6"/>
  <c r="I2700" i="3"/>
  <c r="I14" i="6"/>
  <c r="D86" i="7"/>
  <c r="C35" i="6"/>
  <c r="I12" i="6"/>
  <c r="F33" i="6" l="1"/>
  <c r="D39" i="6"/>
  <c r="D33" i="6"/>
  <c r="D35" i="6" s="1"/>
  <c r="G33" i="6"/>
  <c r="G39" i="6"/>
  <c r="E33" i="6"/>
  <c r="I32" i="6"/>
  <c r="E35" i="6" l="1"/>
  <c r="F35" i="6" s="1"/>
  <c r="G35" i="6" s="1"/>
  <c r="I35" i="6" s="1"/>
  <c r="I33" i="6"/>
  <c r="F36" i="6"/>
  <c r="G36" i="6" s="1"/>
  <c r="H36" i="6" s="1"/>
  <c r="I36" i="6" s="1"/>
  <c r="I34" i="6"/>
</calcChain>
</file>

<file path=xl/sharedStrings.xml><?xml version="1.0" encoding="utf-8"?>
<sst xmlns="http://schemas.openxmlformats.org/spreadsheetml/2006/main" count="14945" uniqueCount="2647">
  <si>
    <t>Item</t>
  </si>
  <si>
    <t>Código</t>
  </si>
  <si>
    <t>Banco</t>
  </si>
  <si>
    <t>Descrição</t>
  </si>
  <si>
    <t>Und</t>
  </si>
  <si>
    <t>Quant.</t>
  </si>
  <si>
    <t>Valor Unit</t>
  </si>
  <si>
    <t>Total</t>
  </si>
  <si>
    <t xml:space="preserve"> 1 </t>
  </si>
  <si>
    <t xml:space="preserve">  </t>
  </si>
  <si>
    <t>PROJETO EXECUTIVO</t>
  </si>
  <si>
    <t xml:space="preserve"> 00034782 </t>
  </si>
  <si>
    <t>SINAPI</t>
  </si>
  <si>
    <t>ENGENHEIRO CIVIL SENIOR</t>
  </si>
  <si>
    <t>H</t>
  </si>
  <si>
    <t xml:space="preserve"> 2 </t>
  </si>
  <si>
    <t>SERVIÇOS PRELIMINARES</t>
  </si>
  <si>
    <t xml:space="preserve"> 2.1 </t>
  </si>
  <si>
    <t xml:space="preserve"> MS-0009 </t>
  </si>
  <si>
    <t>Próprio</t>
  </si>
  <si>
    <t>ADMINISTRAÇÃO LOCAL 11ª SR - 6 MESES</t>
  </si>
  <si>
    <t>UND</t>
  </si>
  <si>
    <t xml:space="preserve"> 2.2 </t>
  </si>
  <si>
    <t xml:space="preserve"> MS-0008 </t>
  </si>
  <si>
    <t>PLACA DE OBRA (3,60M X 1,80M)</t>
  </si>
  <si>
    <t>M²</t>
  </si>
  <si>
    <t xml:space="preserve"> 2.3 </t>
  </si>
  <si>
    <t xml:space="preserve"> 4657 </t>
  </si>
  <si>
    <t>ORSE</t>
  </si>
  <si>
    <t>Locação de container - Escritório com banheiro - 6,20 x 2,40m - Rev 02_02/2022</t>
  </si>
  <si>
    <t>mês</t>
  </si>
  <si>
    <t xml:space="preserve"> 2.4 </t>
  </si>
  <si>
    <t xml:space="preserve"> 012212 </t>
  </si>
  <si>
    <t>SBC</t>
  </si>
  <si>
    <t>BARRACAO PARA DEPOSITO EM CHAPA DE MADEIRA COMPENSADA</t>
  </si>
  <si>
    <t>m²</t>
  </si>
  <si>
    <t xml:space="preserve"> 2.5 </t>
  </si>
  <si>
    <t xml:space="preserve"> 4177 </t>
  </si>
  <si>
    <t>Locação de construção de edificação acima de 1000 m2,  inclusive execução de gabarito de madeira</t>
  </si>
  <si>
    <t xml:space="preserve"> 2.6 </t>
  </si>
  <si>
    <t xml:space="preserve"> 105118 </t>
  </si>
  <si>
    <t>TAPUME EM CHAPA DE MADEIRA OSB. AF_03/2024</t>
  </si>
  <si>
    <t xml:space="preserve"> 2.7 </t>
  </si>
  <si>
    <t xml:space="preserve"> 98525 </t>
  </si>
  <si>
    <t>LIMPEZA MECANIZADA DE CAMADA VEGETAL, VEGETAÇÃO E PEQUENAS ÁRVORES (DIÂMETRO DE TRONCO MENOR QUE 0,20 M), COM TRATOR DE ESTEIRAS. AF_03/2024</t>
  </si>
  <si>
    <t xml:space="preserve"> 2.8 </t>
  </si>
  <si>
    <t xml:space="preserve"> 100576 </t>
  </si>
  <si>
    <t>REGULARIZAÇÃO E COMPACTAÇÃO DE SUBLEITO DE SOLO PREDOMINANTEMENTE ARGILOSO, PARA OBRAS DE CONSTRUÇÃO DE PAVIMENTOS. AF_09/2024</t>
  </si>
  <si>
    <t xml:space="preserve"> 3 </t>
  </si>
  <si>
    <t>MOVIMENTO DE TERRA PARA FUNDAÇÕES</t>
  </si>
  <si>
    <t xml:space="preserve"> 3.1 </t>
  </si>
  <si>
    <t xml:space="preserve"> 94318 </t>
  </si>
  <si>
    <t>ATERRO MECANIZADO DE VALA COM RETROESCAVADEIRA (CAPACIDADE DA CAÇAMBA DA RETRO: 0,26 M³ / POTÊNCIA: 88 HP), LARGURA ATÉ 1,5 M, PROFUNDIDADE DE 1,5 A 3,0 M, COM SOLO ARGILO-ARENOSO. AF_08/2023</t>
  </si>
  <si>
    <t>m³</t>
  </si>
  <si>
    <t xml:space="preserve"> 3.2 </t>
  </si>
  <si>
    <t xml:space="preserve"> 96525 </t>
  </si>
  <si>
    <t>ESCAVAÇÃO MECANIZADA PARA VIGA BALDRAME OU SAPATA CORRIDA COM MINI-ESCAVADEIRA (INCLUINDO ESCAVAÇÃO PARA COLOCAÇÃO DE FÔRMAS). AF_01/2024</t>
  </si>
  <si>
    <t xml:space="preserve"> 3.3 </t>
  </si>
  <si>
    <t xml:space="preserve"> 101617 </t>
  </si>
  <si>
    <t>PREPARO DE FUNDO DE VALA COM LARGURA MAIOR OU IGUAL A 1,5 M E MENOR QUE 2,5 M (ACERTO DO SOLO NATURAL). AF_08/2020</t>
  </si>
  <si>
    <t xml:space="preserve"> 3.4 </t>
  </si>
  <si>
    <t xml:space="preserve"> 93381 </t>
  </si>
  <si>
    <t>REATERRO MECANIZADO DE VALA COM RETROESCAVADEIRA (CAPACIDADE DA CAÇAMBA DA RETRO: 0,26 M³/POTÊNCIA: 88 HP), LARGURA 0,8 A 1,5 M, PROFUNDIDADE 1,5 A 3,0 M, COM SOLO (SEM SUBSTITUIÇÃO) DE 1ª CATEGORIA E COMPACTADOR DE SOLOS DE PERCUSSÃO. AF_08/2023</t>
  </si>
  <si>
    <t xml:space="preserve"> 4 </t>
  </si>
  <si>
    <t>FUNDAÇÕES</t>
  </si>
  <si>
    <t xml:space="preserve"> 4.1 </t>
  </si>
  <si>
    <t>CONCRETO ARMADO PARA FUNDAÇÕES - BLOCO SOBRE ESTACAS</t>
  </si>
  <si>
    <t xml:space="preserve"> 4.1.1 </t>
  </si>
  <si>
    <t xml:space="preserve"> 100896 </t>
  </si>
  <si>
    <t>ESTACA ESCAVADA MECANICAMENTE, SEM FLUIDO ESTABILIZANTE, COM 25CM DE DIÂMETRO, CONCRETO LANÇADO POR CAMINHÃO BETONEIRA (EXCLUSIVE MOBILIZAÇÃO E DESMOBILIZAÇÃO). AF_01/2020</t>
  </si>
  <si>
    <t>M</t>
  </si>
  <si>
    <t xml:space="preserve"> 4.1.2 </t>
  </si>
  <si>
    <t xml:space="preserve"> 96619 </t>
  </si>
  <si>
    <t>LASTRO DE CONCRETO MAGRO, APLICADO EM BLOCOS DE COROAMENTO OU SAPATAS, ESPESSURA DE 5 CM. AF_01/2024</t>
  </si>
  <si>
    <t xml:space="preserve"> 4.1.3 </t>
  </si>
  <si>
    <t xml:space="preserve"> 96535 </t>
  </si>
  <si>
    <t>FABRICAÇÃO, MONTAGEM E DESMONTAGEM DE FÔRMA PARA SAPATA, EM MADEIRA SERRADA, E=25 MM, 4 UTILIZAÇÕES. AF_01/2024</t>
  </si>
  <si>
    <t xml:space="preserve"> 4.1.4 </t>
  </si>
  <si>
    <t xml:space="preserve"> 92916 </t>
  </si>
  <si>
    <t>ARMAÇÃO DE ESTRUTURAS DIVERSAS DE CONCRETO ARMADO, EXCETO VIGAS, PILARES, LAJES E FUNDAÇÕES, UTILIZANDO AÇO CA-50 DE 6,3 MM - MONTAGEM. AF_06/2022</t>
  </si>
  <si>
    <t>KG</t>
  </si>
  <si>
    <t xml:space="preserve"> 4.1.5 </t>
  </si>
  <si>
    <t xml:space="preserve"> 92917 </t>
  </si>
  <si>
    <t>ARMAÇÃO DE ESTRUTURAS DIVERSAS DE CONCRETO ARMADO, EXCETO VIGAS, PILARES, LAJES E FUNDAÇÕES, UTILIZANDO AÇO CA-50 DE 8,0 MM - MONTAGEM. AF_06/2022</t>
  </si>
  <si>
    <t xml:space="preserve"> 4.1.6 </t>
  </si>
  <si>
    <t xml:space="preserve"> 92919 </t>
  </si>
  <si>
    <t>ARMAÇÃO DE ESTRUTURAS DIVERSAS DE CONCRETO ARMADO, EXCETO VIGAS, PILARES, LAJES E FUNDAÇÕES, UTILIZANDO AÇO CA-50 DE 10,0 MM - MONTAGEM. AF_06/2022</t>
  </si>
  <si>
    <t xml:space="preserve"> 4.1.7 </t>
  </si>
  <si>
    <t xml:space="preserve"> 92921 </t>
  </si>
  <si>
    <t>ARMAÇÃO DE ESTRUTURAS DIVERSAS DE CONCRETO ARMADO, EXCETO VIGAS, PILARES, LAJES E FUNDAÇÕES, UTILIZANDO AÇO CA-50 DE 12,5 MM - MONTAGEM. AF_06/2022</t>
  </si>
  <si>
    <t xml:space="preserve"> 4.1.8 </t>
  </si>
  <si>
    <t xml:space="preserve"> 92915 </t>
  </si>
  <si>
    <t>ARMAÇÃO DE ESTRUTURAS DIVERSAS DE CONCRETO ARMADO, EXCETO VIGAS, PILARES, LAJES E FUNDAÇÕES, UTILIZANDO AÇO CA-60 DE 5,0 MM - MONTAGEM. AF_06/2022</t>
  </si>
  <si>
    <t xml:space="preserve"> 4.1.9 </t>
  </si>
  <si>
    <t xml:space="preserve"> 96558 </t>
  </si>
  <si>
    <t>CONCRETAGEM DE SAPATA, FCK 30 MPA, COM USO DE BOMBA - LANÇAMENTO, ADENSAMENTO E ACABAMENTO. AF_01/2024</t>
  </si>
  <si>
    <t xml:space="preserve"> 4.2 </t>
  </si>
  <si>
    <t>CONCRETO ARMADO PARA FUNDAÇÕES - VIGAS BALDRAMES</t>
  </si>
  <si>
    <t xml:space="preserve"> 4.2.1 </t>
  </si>
  <si>
    <t xml:space="preserve"> 4.2.2 </t>
  </si>
  <si>
    <t xml:space="preserve"> 94968 </t>
  </si>
  <si>
    <t>CONCRETO MAGRO PARA LASTRO, TRAÇO 1:4,5:4,5 (EM MASSA SECA DE CIMENTO/ AREIA MÉDIA/ BRITA 1) - PREPARO MECÂNICO COM BETONEIRA 600 L. AF_05/2021</t>
  </si>
  <si>
    <t xml:space="preserve"> 4.2.3 </t>
  </si>
  <si>
    <t xml:space="preserve"> 96536 </t>
  </si>
  <si>
    <t>FABRICAÇÃO, MONTAGEM E DESMONTAGEM DE FÔRMA PARA VIGA BALDRAME, EM MADEIRA SERRADA, E=25 MM, 4 UTILIZAÇÕES. AF_01/2024</t>
  </si>
  <si>
    <t xml:space="preserve"> 4.2.4 </t>
  </si>
  <si>
    <t xml:space="preserve"> 4.2.5 </t>
  </si>
  <si>
    <t xml:space="preserve"> 4.2.6 </t>
  </si>
  <si>
    <t xml:space="preserve"> 4.2.7 </t>
  </si>
  <si>
    <t xml:space="preserve"> 4.2.8 </t>
  </si>
  <si>
    <t xml:space="preserve"> 96557 </t>
  </si>
  <si>
    <t>CONCRETAGEM DE BLOCO DE COROAMENTO OU VIGA BALDRAME, FCK 30 MPA, COM USO DE BOMBA - LANÇAMENTO, ADENSAMENTO E ACABAMENTO. AF_01/2024</t>
  </si>
  <si>
    <t xml:space="preserve"> 5 </t>
  </si>
  <si>
    <t>SUPERESTRUTURA</t>
  </si>
  <si>
    <t xml:space="preserve"> 5.1 </t>
  </si>
  <si>
    <t>CONCRETO ARMADO - PILARES</t>
  </si>
  <si>
    <t xml:space="preserve"> 5.1.1 </t>
  </si>
  <si>
    <t xml:space="preserve"> 92443 </t>
  </si>
  <si>
    <t>MONTAGEM E DESMONTAGEM DE FÔRMA DE PILARES RETANGULARES E ESTRUTURAS SIMILARES, PÉ-DIREITO SIMPLES, EM CHAPA DE MADEIRA COMPENSADA PLASTIFICADA, 18 UTILIZAÇÕES. AF_09/2020</t>
  </si>
  <si>
    <t xml:space="preserve"> 5.1.2 </t>
  </si>
  <si>
    <t xml:space="preserve"> 92760 </t>
  </si>
  <si>
    <t>ARMAÇÃO DE PILAR OU VIGA DE ESTRUTURA CONVENCIONAL DE CONCRETO ARMADO UTILIZANDO AÇO CA-50 DE 6,3 MM - MONTAGEM. AF_06/2022</t>
  </si>
  <si>
    <t xml:space="preserve"> 5.1.3 </t>
  </si>
  <si>
    <t xml:space="preserve"> 92762 </t>
  </si>
  <si>
    <t>ARMAÇÃO DE PILAR OU VIGA DE ESTRUTURA CONVENCIONAL DE CONCRETO ARMADO UTILIZANDO AÇO CA-50 DE 10,0 MM - MONTAGEM. AF_06/2022</t>
  </si>
  <si>
    <t xml:space="preserve"> 5.1.4 </t>
  </si>
  <si>
    <t xml:space="preserve"> 92763 </t>
  </si>
  <si>
    <t>ARMAÇÃO DE PILAR OU VIGA DE ESTRUTURA CONVENCIONAL DE CONCRETO ARMADO UTILIZANDO AÇO CA-50 DE 12,5 MM - MONTAGEM. AF_06/2022</t>
  </si>
  <si>
    <t xml:space="preserve"> 5.1.5 </t>
  </si>
  <si>
    <t xml:space="preserve"> 92759 </t>
  </si>
  <si>
    <t>ARMAÇÃO DE PILAR OU VIGA DE ESTRUTURA CONVENCIONAL DE CONCRETO ARMADO UTILIZANDO AÇO CA-60 DE 5,0 MM - MONTAGEM. AF_06/2022</t>
  </si>
  <si>
    <t xml:space="preserve"> 5.1.6 </t>
  </si>
  <si>
    <t xml:space="preserve"> 103672 </t>
  </si>
  <si>
    <t>CONCRETAGEM DE PILARES, FCK = 25 MPA, COM USO DE BOMBA - LANÇAMENTO, ADENSAMENTO E ACABAMENTO. AF_02/2022_PS</t>
  </si>
  <si>
    <t xml:space="preserve"> 5.2 </t>
  </si>
  <si>
    <t>CONCRETO ARMADO - VIGAS</t>
  </si>
  <si>
    <t xml:space="preserve"> 5.2.1 </t>
  </si>
  <si>
    <t xml:space="preserve"> 92479 </t>
  </si>
  <si>
    <t>MONTAGEM E DESMONTAGEM DE FÔRMA DE VIGA, ESCORAMENTO COM GARFO DE MADEIRA, PÉ-DIREITO SIMPLES, EM CHAPA DE MADEIRA PLASTIFICADA, 18 UTILIZAÇÕES. AF_09/2020</t>
  </si>
  <si>
    <t xml:space="preserve"> 5.2.2 </t>
  </si>
  <si>
    <t xml:space="preserve"> 5.2.3 </t>
  </si>
  <si>
    <t xml:space="preserve"> 92761 </t>
  </si>
  <si>
    <t>ARMAÇÃO DE PILAR OU VIGA DE ESTRUTURA CONVENCIONAL DE CONCRETO ARMADO UTILIZANDO AÇO CA-50 DE 8,0 MM - MONTAGEM. AF_06/2022</t>
  </si>
  <si>
    <t xml:space="preserve"> 5.2.4 </t>
  </si>
  <si>
    <t xml:space="preserve"> 5.2.5 </t>
  </si>
  <si>
    <t xml:space="preserve"> 5.2.6 </t>
  </si>
  <si>
    <t xml:space="preserve"> 5.2.7 </t>
  </si>
  <si>
    <t xml:space="preserve"> 103675 </t>
  </si>
  <si>
    <t>CONCRETAGEM DE VIGAS E LAJES, FCK=25 MPA, PARA LAJES MACIÇAS OU NERVURADAS COM USO DE BOMBA - LANÇAMENTO, ADENSAMENTO E ACABAMENTO. AF_02/2022_PS</t>
  </si>
  <si>
    <t xml:space="preserve"> 5.3 </t>
  </si>
  <si>
    <t>CONCRETO ARMADO - VERGAS</t>
  </si>
  <si>
    <t xml:space="preserve"> 5.3.1 </t>
  </si>
  <si>
    <t xml:space="preserve"> 93184 </t>
  </si>
  <si>
    <t>VERGA PRÉ-MOLDADA COM ATÉ 1,5 M DE VÃO, ESPESSURA DE *20* CM. AF_03/2024</t>
  </si>
  <si>
    <t xml:space="preserve"> 5.3.2 </t>
  </si>
  <si>
    <t xml:space="preserve"> 93194 </t>
  </si>
  <si>
    <t>CONTRAVERGA PRÉ-MOLDADA, ESPESSURA DE *20* CM. AF_03/2024</t>
  </si>
  <si>
    <t xml:space="preserve"> 5.4 </t>
  </si>
  <si>
    <t>CONCRETO ARMADO - LAJE</t>
  </si>
  <si>
    <t xml:space="preserve"> 5.4.1 </t>
  </si>
  <si>
    <t xml:space="preserve"> 101964 </t>
  </si>
  <si>
    <t>LAJE PRÉ-MOLDADA UNIDIRECIONAL, BIAPOIADA, PARA FORRO, ENCHIMENTO EM CERÂMICA, VIGOTA CONVENCIONAL, ALTURA TOTAL DA LAJE (ENCHIMENTO+CAPA) = (8+3). AF_11/2020</t>
  </si>
  <si>
    <t xml:space="preserve"> 5.4.2 </t>
  </si>
  <si>
    <t xml:space="preserve"> 5.4.3 </t>
  </si>
  <si>
    <t xml:space="preserve"> 5.4.4 </t>
  </si>
  <si>
    <t xml:space="preserve"> 5.5 </t>
  </si>
  <si>
    <t>CONCRETO ARMADO - PISO</t>
  </si>
  <si>
    <t xml:space="preserve"> 5.5.1 </t>
  </si>
  <si>
    <t xml:space="preserve"> 92526 </t>
  </si>
  <si>
    <t>MONTAGEM E DESMONTAGEM DE FÔRMA DE LAJE MACIÇA, PÉ-DIREITO SIMPLES, EM CHAPA DE MADEIRA COMPENSADA PLASTIFICADA, 10 UTILIZAÇÕES. AF_09/2020</t>
  </si>
  <si>
    <t xml:space="preserve"> 5.5.2 </t>
  </si>
  <si>
    <t xml:space="preserve"> 100324 </t>
  </si>
  <si>
    <t>LASTRO COM MATERIAL GRANULAR (PEDRA BRITADA N.1 E PEDRA BRITADA N.2), APLICADO EM PISOS OU LAJES SOBRE SOLO, ESPESSURA DE *10 CM*. AF_01/2024</t>
  </si>
  <si>
    <t xml:space="preserve"> 5.5.3 </t>
  </si>
  <si>
    <t xml:space="preserve"> 97087 </t>
  </si>
  <si>
    <t>CAMADA SEPARADORA PARA EXECUÇÃO DE RADIER, PISO DE CONCRETO OU LAJE SOBRE SOLO, EM LONA PLÁSTICA. AF_09/2021</t>
  </si>
  <si>
    <t xml:space="preserve"> 5.5.4 </t>
  </si>
  <si>
    <t xml:space="preserve"> 97088 </t>
  </si>
  <si>
    <t>ARMAÇÃO PARA EXECUÇÃO DE RADIER, PISO DE CONCRETO OU LAJE SOBRE SOLO, COM USO DE TELA Q-92. AF_09/2021</t>
  </si>
  <si>
    <t xml:space="preserve"> 5.5.5 </t>
  </si>
  <si>
    <t xml:space="preserve"> 101747 </t>
  </si>
  <si>
    <t>PISO EM CONCRETO 20 MPA PREPARO MECÂNICO, ESPESSURA 7CM. AF_09/2020</t>
  </si>
  <si>
    <t xml:space="preserve"> 5.5.6 </t>
  </si>
  <si>
    <t xml:space="preserve"> 12788 </t>
  </si>
  <si>
    <t>Junta serrada, dimensões 6x60mm, com preenchimento de mastique de poliuretanoMBT, Basf ou similar, para pavimentos em concreto</t>
  </si>
  <si>
    <t>m</t>
  </si>
  <si>
    <t xml:space="preserve"> 5.6 </t>
  </si>
  <si>
    <t>ESTRUTURA METÁLICA</t>
  </si>
  <si>
    <t xml:space="preserve"> 5.6.1 </t>
  </si>
  <si>
    <t xml:space="preserve"> 071360 </t>
  </si>
  <si>
    <t>SEDOP</t>
  </si>
  <si>
    <t>Estrutura metálica p/ cobertura - (Incl. pintura anti-corrosiva)</t>
  </si>
  <si>
    <t>kg</t>
  </si>
  <si>
    <t xml:space="preserve"> 6 </t>
  </si>
  <si>
    <t>SISTEMA DE VEDAÇÃO VERTICAL</t>
  </si>
  <si>
    <t xml:space="preserve"> 6.1 </t>
  </si>
  <si>
    <t>ELEMENTOS VAZADOS</t>
  </si>
  <si>
    <t xml:space="preserve"> 6.1.1 </t>
  </si>
  <si>
    <t xml:space="preserve"> 101161 </t>
  </si>
  <si>
    <t>ALVENARIA DE VEDAÇÃO COM ELEMENTO VAZADO DE CONCRETO (COBOGÓ) DE 7X50X50CM E ARGAMASSA DE ASSENTAMENTO COM PREPARO EM BETONEIRA. AF_05/2020</t>
  </si>
  <si>
    <t xml:space="preserve"> 6.2 </t>
  </si>
  <si>
    <t>ALVENARIA DE VEDAÇÃO</t>
  </si>
  <si>
    <t xml:space="preserve"> 6.2.1 </t>
  </si>
  <si>
    <t xml:space="preserve"> 103323 </t>
  </si>
  <si>
    <t>ALVENARIA DE VEDAÇÃO DE BLOCOS CERÂMICOS FURADOS NA VERTICAL DE 9X19X39 CM (ESPESSURA 9 CM) E ARGAMASSA DE ASSENTAMENTO COM PREPARO MANUAL. AF_12/2021</t>
  </si>
  <si>
    <t xml:space="preserve"> 6.2.2 </t>
  </si>
  <si>
    <t xml:space="preserve"> 93203 </t>
  </si>
  <si>
    <t>FIXAÇÃO (ENCUNHAMENTO) DE ALVENARIA DE VEDAÇÃO COM ESPUMA DE POLIURETANO EXPANSIVA. AF_03/2024</t>
  </si>
  <si>
    <t xml:space="preserve"> 7 </t>
  </si>
  <si>
    <t>ESQUADRIAS</t>
  </si>
  <si>
    <t xml:space="preserve"> 7.1 </t>
  </si>
  <si>
    <t>PORTAS DE ALUMÍNIO</t>
  </si>
  <si>
    <t xml:space="preserve"> 7.1.1 </t>
  </si>
  <si>
    <t xml:space="preserve"> 91341 </t>
  </si>
  <si>
    <t>PORTA EM ALUMÍNIO DE ABRIR TIPO VENEZIANA COM GUARNIÇÃO, FIXAÇÃO COM PARAFUSOS - FORNECIMENTO E INSTALAÇÃO. AF_12/2019</t>
  </si>
  <si>
    <t xml:space="preserve"> 7.2 </t>
  </si>
  <si>
    <t>ACESSÓRIOS</t>
  </si>
  <si>
    <t xml:space="preserve"> 7.2.1 </t>
  </si>
  <si>
    <t xml:space="preserve"> 100866 </t>
  </si>
  <si>
    <t>BARRA DE APOIO RETA, EM ACO INOX POLIDO, COMPRIMENTO 60CM, FIXADA NA PAREDE - FORNECIMENTO E INSTALAÇÃO. AF_01/2020</t>
  </si>
  <si>
    <t>UN</t>
  </si>
  <si>
    <t xml:space="preserve"> 7.3 </t>
  </si>
  <si>
    <t>PORTAS EM ALUMÍNIO</t>
  </si>
  <si>
    <t xml:space="preserve"> 7.3.1 </t>
  </si>
  <si>
    <t xml:space="preserve"> 7.3.2 </t>
  </si>
  <si>
    <t xml:space="preserve"> 7.3.3 </t>
  </si>
  <si>
    <t xml:space="preserve"> 7.4 </t>
  </si>
  <si>
    <t>JANELAS DE ALUMÍNIO</t>
  </si>
  <si>
    <t xml:space="preserve"> 7.4.1 </t>
  </si>
  <si>
    <t xml:space="preserve"> 94569 </t>
  </si>
  <si>
    <t>JANELA DE ALUMÍNIO TIPO MAXIM-AR, BATENTE/ REQUADRO 3 A 14 CM, VIDRO INCLUSO, FIXAÇÃO COM PARAFUSO, SEM GUARNIÇÃO/ ALIZAR, DIMENSÕES 60X80 (A X L) CM, SEM ACABAMENTO, VEDAÇÃO COM SILICONE, EXCLUSIVE CONTRAMARCO - FORNECIMENTO E INSTALAÇÃO. AF_11/2024</t>
  </si>
  <si>
    <t xml:space="preserve"> 8 </t>
  </si>
  <si>
    <t>SISTEMAS DE COBERTURA</t>
  </si>
  <si>
    <t xml:space="preserve"> 8.1 </t>
  </si>
  <si>
    <t xml:space="preserve"> 94213 </t>
  </si>
  <si>
    <t>TELHAMENTO COM TELHA DE AÇO/ALUMÍNIO E = 0,5 MM, COM ATÉ 2 ÁGUAS, INCLUSO IÇAMENTO. AF_07/2019</t>
  </si>
  <si>
    <t xml:space="preserve"> 8.2 </t>
  </si>
  <si>
    <t xml:space="preserve"> 8.3 </t>
  </si>
  <si>
    <t xml:space="preserve"> 8.4 </t>
  </si>
  <si>
    <t xml:space="preserve"> 8.5 </t>
  </si>
  <si>
    <t xml:space="preserve"> 94228 </t>
  </si>
  <si>
    <t>CALHA EM CHAPA DE AÇO GALVANIZADO NÚMERO 24, DESENVOLVIMENTO DE 50 CM, INCLUSO TRANSPORTE VERTICAL. AF_07/2019</t>
  </si>
  <si>
    <t xml:space="preserve"> 00000584 </t>
  </si>
  <si>
    <t>CANTONEIRA EM ALUMINIO, ABAS IGUAIS, LARGURA DE 50,80 MM (2"), ESPESSURA DE 3,17 MM (1/8") E PESO LINEAR DE APROXIMADAMENTE 0,842 KG/M</t>
  </si>
  <si>
    <t xml:space="preserve"> 8.7 </t>
  </si>
  <si>
    <t xml:space="preserve"> C0993 </t>
  </si>
  <si>
    <t>SEINFRA</t>
  </si>
  <si>
    <t>CUMEEIRA DE ALUMÍNIO E=0.8mm</t>
  </si>
  <si>
    <t xml:space="preserve"> 8.8 </t>
  </si>
  <si>
    <t xml:space="preserve"> 9 </t>
  </si>
  <si>
    <t>IMPERMEABILIZAÇÃO</t>
  </si>
  <si>
    <t xml:space="preserve"> 9.1 </t>
  </si>
  <si>
    <t xml:space="preserve"> 98557 </t>
  </si>
  <si>
    <t>IMPERMEABILIZAÇÃO DE SUPERFÍCIE COM EMULSÃO ASFÁLTICA, 2 DEMÃOS. AF_09/2023</t>
  </si>
  <si>
    <t xml:space="preserve"> 9.2 </t>
  </si>
  <si>
    <t xml:space="preserve"> 9.3 </t>
  </si>
  <si>
    <t xml:space="preserve"> 10 </t>
  </si>
  <si>
    <t>REVESTIMENTOS INTERNO E EXTERNO</t>
  </si>
  <si>
    <t xml:space="preserve"> 10.1 </t>
  </si>
  <si>
    <t xml:space="preserve"> 87879 </t>
  </si>
  <si>
    <t>CHAPISCO APLICADO EM ALVENARIAS E ESTRUTURAS DE CONCRETO INTERNAS, COM COLHER DE PEDREIRO. ARGAMASSA TRAÇO 1:3 COM PREPARO EM BETONEIRA 400L. AF_10/2022</t>
  </si>
  <si>
    <t xml:space="preserve"> 10.2 </t>
  </si>
  <si>
    <t xml:space="preserve"> 87535 </t>
  </si>
  <si>
    <t>EMBOÇO, EM ARGAMASSA TRAÇO 1:2:8, PREPARO MECÂNICO, APLICADO MANUALMENTE EM PAREDES INTERNAS DE AMBIENTES COM ÁREA MAIOR QUE 10M², E = 17,5MM, COM TALISCAS. AF_03/2024</t>
  </si>
  <si>
    <t xml:space="preserve"> 10.3 </t>
  </si>
  <si>
    <t xml:space="preserve"> 87543 </t>
  </si>
  <si>
    <t>MASSA ÚNICA, EM ARGAMASSA INDUSTRIALIZADA, PREPARO MECÂNICO, APLICADA COM EQUIPAMENTO DE MISTURA E PROJEÇÃO DE ARGAMASSA EM PAREDES INTERNAS, E = 5MM, SEM TALISCAS. AF_03/2024</t>
  </si>
  <si>
    <t xml:space="preserve"> 10.4 </t>
  </si>
  <si>
    <t xml:space="preserve"> 87273 </t>
  </si>
  <si>
    <t>REVESTIMENTO CERÂMICO PARA PAREDES INTERNAS COM PLACAS TIPO ESMALTADA DE DIMENSÕES 33X45 CM APLICADAS NA ALTURA INTEIRA DAS PAREDES. AF_02/2023_PE</t>
  </si>
  <si>
    <t xml:space="preserve"> 10.5 </t>
  </si>
  <si>
    <t xml:space="preserve"> 87244 </t>
  </si>
  <si>
    <t>REVESTIMENTO CERÂMICO PARA PAREDES EXTERNAS EM PASTILHAS DE PORCELANA 5 X 5 CM (PLACAS DE 30 X 30 CM), ALINHADAS A PRUMO. AF_02/2023</t>
  </si>
  <si>
    <t xml:space="preserve"> 10.6 </t>
  </si>
  <si>
    <t xml:space="preserve"> 10.7 </t>
  </si>
  <si>
    <t xml:space="preserve"> 11 </t>
  </si>
  <si>
    <t>SISTEMA DE PISOS</t>
  </si>
  <si>
    <t xml:space="preserve"> 11.1 </t>
  </si>
  <si>
    <t xml:space="preserve"> 87630 </t>
  </si>
  <si>
    <t>CONTRAPISO EM ARGAMASSA TRAÇO 1:4 (CIMENTO E AREIA), PREPARO MECÂNICO COM BETONEIRA 400 L, APLICADO EM ÁREAS SECAS SOBRE LAJE, ADERIDO, ACABAMENTO NÃO REFORÇADO, ESPESSURA 3CM. AF_07/2021</t>
  </si>
  <si>
    <t xml:space="preserve"> 11.2 </t>
  </si>
  <si>
    <t xml:space="preserve"> 11.3 </t>
  </si>
  <si>
    <t xml:space="preserve"> 87251 </t>
  </si>
  <si>
    <t>REVESTIMENTO CERÂMICO PARA PISO COM PLACAS TIPO ESMALTADA DE DIMENSÕES 45X45 CM APLICADA EM AMBIENTES DE ÁREA MAIOR QUE 10 M2. AF_02/2023_PE</t>
  </si>
  <si>
    <t xml:space="preserve"> 11.4 </t>
  </si>
  <si>
    <t xml:space="preserve"> 88649 </t>
  </si>
  <si>
    <t>RODAPÉ CERÂMICO DE 7CM DE ALTURA COM PLACAS TIPO ESMALTADA DE DIMENSÕES 45X45CM. AF_02/2023</t>
  </si>
  <si>
    <t xml:space="preserve"> 11.5 </t>
  </si>
  <si>
    <t xml:space="preserve"> 98689 </t>
  </si>
  <si>
    <t>SOLEIRA EM GRANITO, LARGURA 15 CM, ESPESSURA 2,0 CM. AF_09/2020</t>
  </si>
  <si>
    <t xml:space="preserve"> 12 </t>
  </si>
  <si>
    <t>PINTURAS E ACABAMENTOS</t>
  </si>
  <si>
    <t xml:space="preserve"> 12.1 </t>
  </si>
  <si>
    <t xml:space="preserve"> 88497 </t>
  </si>
  <si>
    <t>EMASSAMENTO COM MASSA LÁTEX, APLICAÇÃO EM PAREDE, DUAS DEMÃOS, LIXAMENTO MANUAL. AF_04/2023</t>
  </si>
  <si>
    <t xml:space="preserve"> 12.2 </t>
  </si>
  <si>
    <t xml:space="preserve"> 12.3 </t>
  </si>
  <si>
    <t xml:space="preserve"> 88489 </t>
  </si>
  <si>
    <t>PINTURA LÁTEX ACRÍLICA PREMIUM, APLICAÇÃO MANUAL EM PAREDES, DUAS DEMÃOS. AF_04/2023</t>
  </si>
  <si>
    <t xml:space="preserve"> 12.4 </t>
  </si>
  <si>
    <t xml:space="preserve"> 12.5 </t>
  </si>
  <si>
    <t xml:space="preserve"> 12.6 </t>
  </si>
  <si>
    <t xml:space="preserve"> 12.7 </t>
  </si>
  <si>
    <t xml:space="preserve"> 100739 </t>
  </si>
  <si>
    <t>PINTURA COM TINTA ALQUÍDICA DE ACABAMENTO (ESMALTE SINTÉTICO ACETINADO) PULVERIZADA SOBRE PERFIL METÁLICO EXECUTADO EM FÁBRICA (POR DEMÃO). AF_01/2020_PE</t>
  </si>
  <si>
    <t xml:space="preserve"> 12.8 </t>
  </si>
  <si>
    <t xml:space="preserve"> 12.9 </t>
  </si>
  <si>
    <t xml:space="preserve"> 12.10 </t>
  </si>
  <si>
    <t xml:space="preserve"> 12.11 </t>
  </si>
  <si>
    <t xml:space="preserve"> 12.12 </t>
  </si>
  <si>
    <t xml:space="preserve"> 102219 </t>
  </si>
  <si>
    <t>PINTURA TINTA DE ACABAMENTO (PIGMENTADA) ESMALTE SINTÉTICO ACETINADO EM MADEIRA, 2 DEMÃOS. AF_01/2021</t>
  </si>
  <si>
    <t xml:space="preserve"> 12.13 </t>
  </si>
  <si>
    <t xml:space="preserve"> 100741 </t>
  </si>
  <si>
    <t>PINTURA COM TINTA ALQUÍDICA DE ACABAMENTO (ESMALTE SINTÉTICO ACETINADO) PULVERIZADA SOBRE SUPERFÍCIES METÁLICAS (EXCETO PERFIL) EXECUTADO EM OBRA (POR DEMÃO). AF_01/2020_PE</t>
  </si>
  <si>
    <t xml:space="preserve"> 13 </t>
  </si>
  <si>
    <t>INSTALAÇÃO HIDRÁULICA</t>
  </si>
  <si>
    <t xml:space="preserve"> 13.1 </t>
  </si>
  <si>
    <t xml:space="preserve"> 89446 </t>
  </si>
  <si>
    <t>TUBO, PVC, SOLDÁVEL, DE 25MM, INSTALADO EM PRUMADA DE ÁGUA - FORNECIMENTO E INSTALAÇÃO. AF_06/2022</t>
  </si>
  <si>
    <t xml:space="preserve"> 13.2 </t>
  </si>
  <si>
    <t xml:space="preserve"> 89448 </t>
  </si>
  <si>
    <t>TUBO, PVC, SOLDÁVEL, DE 40MM, INSTALADO EM PRUMADA DE ÁGUA - FORNECIMENTO E INSTALAÇÃO. AF_06/2022</t>
  </si>
  <si>
    <t xml:space="preserve"> 13.3 </t>
  </si>
  <si>
    <t xml:space="preserve"> 89449 </t>
  </si>
  <si>
    <t>TUBO, PVC, SOLDÁVEL, DE 50MM, INSTALADO EM PRUMADA DE ÁGUA - FORNECIMENTO E INSTALAÇÃO. AF_06/2022</t>
  </si>
  <si>
    <t xml:space="preserve"> 13.4 </t>
  </si>
  <si>
    <t xml:space="preserve"> 89450 </t>
  </si>
  <si>
    <t>TUBO, PVC, SOLDÁVEL, DE 60MM, INSTALADO EM PRUMADA DE ÁGUA - FORNECIMENTO E INSTALAÇÃO. AF_06/2022</t>
  </si>
  <si>
    <t xml:space="preserve"> 13.5 </t>
  </si>
  <si>
    <t xml:space="preserve"> 89451 </t>
  </si>
  <si>
    <t>TUBO, PVC, SOLDÁVEL, DE 75MM, INSTALADO EM PRUMADA DE ÁGUA - FORNECIMENTO E INSTALAÇÃO. AF_06/2022</t>
  </si>
  <si>
    <t xml:space="preserve"> 13.6 </t>
  </si>
  <si>
    <t xml:space="preserve"> 94713 </t>
  </si>
  <si>
    <t>ADAPTADOR COM FLANGES LIVRES, PVC, SOLDÁVEL, DN 75 MM X 2 1/2", INSTALADO EM RESERVAÇÃO PREDIAL DE ÁGUA - FORNECIMENTO E INSTALAÇÃO. AF_04/2024</t>
  </si>
  <si>
    <t xml:space="preserve"> 13.7 </t>
  </si>
  <si>
    <t xml:space="preserve"> 89613 </t>
  </si>
  <si>
    <t>ADAPTADOR CURTO COM BOLSA E ROSCA PARA REGISTRO, PVC, SOLDÁVEL, DN 75MM X 2.1/2", INSTALADO EM PRUMADA DE ÁGUA - FORNECIMENTO E INSTALAÇÃO. AF_12/2014</t>
  </si>
  <si>
    <t xml:space="preserve"> 13.8 </t>
  </si>
  <si>
    <t xml:space="preserve"> 89429 </t>
  </si>
  <si>
    <t>ADAPTADOR CURTO COM BOLSA E ROSCA PARA REGISTRO, PVC, SOLDÁVEL, DN 25MM X 3/4, INSTALADO EM RAMAL DE DISTRIBUIÇÃO DE ÁGUA - FORNECIMENTO E INSTALAÇÃO. AF_06/2022</t>
  </si>
  <si>
    <t xml:space="preserve"> 13.9 </t>
  </si>
  <si>
    <t xml:space="preserve"> 89596 </t>
  </si>
  <si>
    <t>ADAPTADOR CURTO COM BOLSA E ROSCA PARA REGISTRO, PVC, SOLDÁVEL, DN 50MM X 1.1/2, INSTALADO EM PRUMADA DE ÁGUA - FORNECIMENTO E INSTALAÇÃO. AF_06/2022</t>
  </si>
  <si>
    <t xml:space="preserve"> 13.10 </t>
  </si>
  <si>
    <t xml:space="preserve"> 89595 </t>
  </si>
  <si>
    <t>ADAPTADOR CURTO COM BOLSA E ROSCA PARA REGISTRO, PVC, SOLDÁVEL, DN 50MM X 1.1/4, INSTALADO EM PRUMADA DE ÁGUA - FORNECIMENTO E INSTALAÇÃO. AF_06/2022</t>
  </si>
  <si>
    <t xml:space="preserve"> 13.11 </t>
  </si>
  <si>
    <t xml:space="preserve"> 13.12 </t>
  </si>
  <si>
    <t xml:space="preserve"> 103959 </t>
  </si>
  <si>
    <t>BUCHA DE REDUÇÃO, CURTA, PVC, SOLDÁVEL, DN 60 X 50 MM, INSTALADO EM PRUMADA DE ÁGUA - FORNECIMENTO E INSTALAÇÃO. AF_06/2022</t>
  </si>
  <si>
    <t xml:space="preserve"> 13.13 </t>
  </si>
  <si>
    <t xml:space="preserve"> 105234 </t>
  </si>
  <si>
    <t>BUCHA DE REDUÇÃO PVC, SOLDÁVEL, LONGA, DN 50 X 25 MM, INSTALADO EM RESERVAÇÃO PREDIAL DE ÁGUA - FORNECIMENTO E INSTALAÇÃO. AF_04/2024</t>
  </si>
  <si>
    <t xml:space="preserve"> 13.14 </t>
  </si>
  <si>
    <t xml:space="preserve"> 105138 </t>
  </si>
  <si>
    <t>BUCHA DE REDUÇÃO PVC, SOLDÁVEL, LONGA, DN 60 X 25 MM, INSTALADO EM RESERVAÇÃO PREDIAL DE ÁGUA - FORNECIMENTO E INSTALAÇÃO. AF_04/2024</t>
  </si>
  <si>
    <t xml:space="preserve"> 13.15 </t>
  </si>
  <si>
    <t xml:space="preserve"> 105140 </t>
  </si>
  <si>
    <t>BUCHA DE REDUÇÃO PVC, SOLDÁVEL, LONGA, DN 60 X 50 MM, INSTALADO EM RESERVAÇÃO PREDIAL DE ÁGUA - FORNECIMENTO E INSTALAÇÃO. AF_04/2024</t>
  </si>
  <si>
    <t xml:space="preserve"> 13.16 </t>
  </si>
  <si>
    <t xml:space="preserve"> 89485 </t>
  </si>
  <si>
    <t>JOELHO 45 GRAUS, PVC, SOLDÁVEL, DN 25MM, INSTALADO EM PRUMADA DE ÁGUA - FORNECIMENTO E INSTALAÇÃO. AF_06/2022</t>
  </si>
  <si>
    <t xml:space="preserve"> 13.17 </t>
  </si>
  <si>
    <t xml:space="preserve"> 89515 </t>
  </si>
  <si>
    <t>JOELHO 45 GRAUS, PVC, SOLDÁVEL, DN 75MM, INSTALADO EM PRUMADA DE ÁGUA - FORNECIMENTO E INSTALAÇÃO. AF_06/2022</t>
  </si>
  <si>
    <t xml:space="preserve"> 13.18 </t>
  </si>
  <si>
    <t xml:space="preserve"> 89362 </t>
  </si>
  <si>
    <t>JOELHO 90 GRAUS, PVC, SOLDÁVEL, DN 25MM, INSTALADO EM RAMAL OU SUB-RAMAL DE ÁGUA - FORNECIMENTO E INSTALAÇÃO. AF_06/2022</t>
  </si>
  <si>
    <t xml:space="preserve"> 13.19 </t>
  </si>
  <si>
    <t xml:space="preserve"> 89501 </t>
  </si>
  <si>
    <t>JOELHO 90 GRAUS, PVC, SOLDÁVEL, DN 50MM, INSTALADO EM PRUMADA DE ÁGUA - FORNECIMENTO E INSTALAÇÃO. AF_06/2022</t>
  </si>
  <si>
    <t xml:space="preserve"> 13.20 </t>
  </si>
  <si>
    <t xml:space="preserve"> 89505 </t>
  </si>
  <si>
    <t>JOELHO 90 GRAUS, PVC, SOLDÁVEL, DN 60MM, INSTALADO EM PRUMADA DE ÁGUA - FORNECIMENTO E INSTALAÇÃO. AF_06/2022</t>
  </si>
  <si>
    <t xml:space="preserve"> 13.21 </t>
  </si>
  <si>
    <t xml:space="preserve"> 89530 </t>
  </si>
  <si>
    <t>LUVA DE CORRER, PVC, SOLDÁVEL, DN 25MM, INSTALADO EM PRUMADA DE ÁGUA - FORNECIMENTO E INSTALAÇÃO. AF_06/2022</t>
  </si>
  <si>
    <t xml:space="preserve"> 13.22 </t>
  </si>
  <si>
    <t xml:space="preserve"> 89577 </t>
  </si>
  <si>
    <t>LUVA DE CORRER, PVC, SOLDÁVEL, DN 50MM, INSTALADO EM PRUMADA DE ÁGUA - FORNECIMENTO E INSTALAÇÃO. AF_06/2022</t>
  </si>
  <si>
    <t xml:space="preserve"> 13.23 </t>
  </si>
  <si>
    <t xml:space="preserve"> 89598 </t>
  </si>
  <si>
    <t>LUVA DE CORRER, PVC, SOLDÁVEL, DN 60MM, INSTALADO EM PRUMADA DE ÁGUA FORNECIMENTO E INSTALAÇÃO. AF_06/2022</t>
  </si>
  <si>
    <t xml:space="preserve"> 13.24 </t>
  </si>
  <si>
    <t xml:space="preserve"> 90373 </t>
  </si>
  <si>
    <t>JOELHO 90 GRAUS COM BUCHA DE LATÃO, PVC, SOLDÁVEL, DN 25MM, X 1/2 INSTALADO EM RAMAL OU SUB-RAMAL DE ÁGUA - FORNECIMENTO E INSTALAÇÃO. AF_06/2022</t>
  </si>
  <si>
    <t xml:space="preserve"> 13.25 </t>
  </si>
  <si>
    <t xml:space="preserve"> 13.26 </t>
  </si>
  <si>
    <t xml:space="preserve"> 89645 </t>
  </si>
  <si>
    <t>JOELHO DE TRANSIÇÃO, 90 GRAUS, CPVC, SOLDÁVEL, DN 22MM X 3/4", INSTALADO EM RAMAL OU SUB-RAMAL DE ÁGUA - FORNECIMENTO E INSTALAÇÃO. AF_06/2022</t>
  </si>
  <si>
    <t xml:space="preserve"> 13.27 </t>
  </si>
  <si>
    <t xml:space="preserve"> 89395 </t>
  </si>
  <si>
    <t>TE, PVC, SOLDÁVEL, DN 25MM, INSTALADO EM RAMAL OU SUB-RAMAL DE ÁGUA - FORNECIMENTO E INSTALAÇÃO. AF_06/2022</t>
  </si>
  <si>
    <t xml:space="preserve"> 13.28 </t>
  </si>
  <si>
    <t xml:space="preserve"> 89625 </t>
  </si>
  <si>
    <t>TE, PVC, SOLDÁVEL, DN 50MM, INSTALADO EM PRUMADA DE ÁGUA - FORNECIMENTO E INSTALAÇÃO. AF_06/2022</t>
  </si>
  <si>
    <t xml:space="preserve"> 13.29 </t>
  </si>
  <si>
    <t xml:space="preserve"> 89628 </t>
  </si>
  <si>
    <t>TE, PVC, SOLDÁVEL, DN 60MM, INSTALADO EM PRUMADA DE ÁGUA - FORNECIMENTO E INSTALAÇÃO. AF_06/2022</t>
  </si>
  <si>
    <t xml:space="preserve"> 13.30 </t>
  </si>
  <si>
    <t xml:space="preserve"> 89629 </t>
  </si>
  <si>
    <t>TE, PVC, SOLDÁVEL, DN 75MM, INSTALADO EM PRUMADA DE ÁGUA - FORNECIMENTO E INSTALAÇÃO. AF_06/2022</t>
  </si>
  <si>
    <t xml:space="preserve"> 13.31 </t>
  </si>
  <si>
    <t xml:space="preserve"> 89627 </t>
  </si>
  <si>
    <t>TÊ DE REDUÇÃO, PVC, SOLDÁVEL, DN 50MM X 25MM, INSTALADO EM PRUMADA DE ÁGUA - FORNECIMENTO E INSTALAÇÃO. AF_06/2022</t>
  </si>
  <si>
    <t xml:space="preserve"> 13.32 </t>
  </si>
  <si>
    <t xml:space="preserve"> 86884 </t>
  </si>
  <si>
    <t>ENGATE FLEXÍVEL EM PLÁSTICO BRANCO, 1/2" X 30CM - FORNECIMENTO E INSTALAÇÃO. AF_01/2020</t>
  </si>
  <si>
    <t xml:space="preserve"> 13.33 </t>
  </si>
  <si>
    <t xml:space="preserve"> 89630 </t>
  </si>
  <si>
    <t>TE DE REDUÇÃO, PVC, SOLDÁVEL, DN 75MM X 50MM, INSTALADO EM PRUMADA DE ÁGUA - FORNECIMENTO E INSTALAÇÃO. AF_06/2022</t>
  </si>
  <si>
    <t xml:space="preserve"> 13.34 </t>
  </si>
  <si>
    <t xml:space="preserve"> 90374 </t>
  </si>
  <si>
    <t>TÊ COM BUCHA DE LATÃO NA BOLSA CENTRAL, PVC, SOLDÁVEL, DN 25MM X 3/4, INSTALADO EM RAMAL OU SUB-RAMAL DE ÁGUA - FORNECIMENTO E INSTALAÇÃO. AF_06/2022</t>
  </si>
  <si>
    <t xml:space="preserve"> 13.35 </t>
  </si>
  <si>
    <t xml:space="preserve"> 90371 </t>
  </si>
  <si>
    <t>REGISTRO DE ESFERA, PVC, ROSCÁVEL, COM VOLANTE, 3/4" - FORNECIMENTO E INSTALAÇÃO. AF_08/2021</t>
  </si>
  <si>
    <t xml:space="preserve"> 13.36 </t>
  </si>
  <si>
    <t xml:space="preserve"> 94499 </t>
  </si>
  <si>
    <t>REGISTRO DE GAVETA BRUTO, LATÃO, ROSCÁVEL, 2 1/2" - FORNECIMENTO E INSTALAÇÃO. AF_08/2021</t>
  </si>
  <si>
    <t xml:space="preserve"> 13.37 </t>
  </si>
  <si>
    <t xml:space="preserve"> 94794 </t>
  </si>
  <si>
    <t>REGISTRO DE GAVETA BRUTO, LATÃO, ROSCÁVEL, 1 1/2", COM ACABAMENTO E CANOPLA CROMADOS - FORNECIMENTO E INSTALAÇÃO. AF_08/2021</t>
  </si>
  <si>
    <t xml:space="preserve"> 13.38 </t>
  </si>
  <si>
    <t xml:space="preserve"> 89987 </t>
  </si>
  <si>
    <t>REGISTRO DE GAVETA BRUTO, LATÃO, ROSCÁVEL, 3/4", COM ACABAMENTO E CANOPLA CROMADOS - FORNECIMENTO E INSTALAÇÃO. AF_08/2021</t>
  </si>
  <si>
    <t xml:space="preserve"> 13.39 </t>
  </si>
  <si>
    <t xml:space="preserve"> 89985 </t>
  </si>
  <si>
    <t>REGISTRO DE PRESSÃO BRUTO, LATÃO, ROSCÁVEL, 3/4", COM ACABAMENTO E CANOPLA CROMADOS - FORNECIMENTO E INSTALAÇÃO. AF_08/2021</t>
  </si>
  <si>
    <t xml:space="preserve"> 13.40 </t>
  </si>
  <si>
    <t xml:space="preserve"> 102610 </t>
  </si>
  <si>
    <t>CAIXA D´ÁGUA EM POLIETILENO, 3000 LITROS - FORNECIMENTO E INSTALAÇÃO. AF_06/2021</t>
  </si>
  <si>
    <t xml:space="preserve"> 14 </t>
  </si>
  <si>
    <t>DRENAGEM DE ÁGUAS PLUVIAIS</t>
  </si>
  <si>
    <t xml:space="preserve"> 14.1 </t>
  </si>
  <si>
    <t>TUBULAÇÕES E CONEXÕES DE PVC</t>
  </si>
  <si>
    <t xml:space="preserve"> 14.1.1 </t>
  </si>
  <si>
    <t xml:space="preserve"> 89578 </t>
  </si>
  <si>
    <t>TUBO PVC, SÉRIE R, ÁGUA PLUVIAL, DN 100 MM, FORNECIDO E INSTALADO EM CONDUTORES VERTICAIS DE ÁGUAS PLUVIAIS. AF_06/2022</t>
  </si>
  <si>
    <t xml:space="preserve"> 14.1.2 </t>
  </si>
  <si>
    <t xml:space="preserve"> 89580 </t>
  </si>
  <si>
    <t>TUBO PVC, SÉRIE R, ÁGUA PLUVIAL, DN 150 MM, FORNECIDO E INSTALADO EM CONDUTORES VERTICAIS DE ÁGUAS PLUVIAIS. AF_06/2022</t>
  </si>
  <si>
    <t xml:space="preserve"> 14.1.3 </t>
  </si>
  <si>
    <t xml:space="preserve"> 14.1.4 </t>
  </si>
  <si>
    <t xml:space="preserve"> 89746 </t>
  </si>
  <si>
    <t>JOELHO 45 GRAUS, PVC, SERIE NORMAL, ESGOTO PREDIAL, DN 100 MM, JUNTA ELÁSTICA, FORNECIDO E INSTALADO EM RAMAL DE DESCARGA OU RAMAL DE ESGOTO SANITÁRIO. AF_08/2022</t>
  </si>
  <si>
    <t xml:space="preserve"> 14.1.5 </t>
  </si>
  <si>
    <t xml:space="preserve"> 89744 </t>
  </si>
  <si>
    <t>JOELHO 90 GRAUS, PVC, SERIE NORMAL, ESGOTO PREDIAL, DN 100 MM, JUNTA ELÁSTICA, FORNECIDO E INSTALADO EM RAMAL DE DESCARGA OU RAMAL DE ESGOTO SANITÁRIO. AF_08/2022</t>
  </si>
  <si>
    <t xml:space="preserve"> 14.1.6 </t>
  </si>
  <si>
    <t xml:space="preserve"> 89567 </t>
  </si>
  <si>
    <t>JUNÇÃO SIMPLES, PVC, SERIE R, ÁGUA PLUVIAL, DN 100 X 100 MM, JUNTA ELÁSTICA, FORNECIDO E INSTALADO EM RAMAL DE ENCAMINHAMENTO. AF_06/2022</t>
  </si>
  <si>
    <t xml:space="preserve"> 14.2 </t>
  </si>
  <si>
    <t xml:space="preserve"> 14.2.1 </t>
  </si>
  <si>
    <t xml:space="preserve"> 97907 </t>
  </si>
  <si>
    <t>CAIXA ENTERRADA HIDRÁULICA RETANGULAR, EM ALVENARIA COM BLOCOS DE CONCRETO, DIMENSÕES INTERNAS: 0,8X0,8X0,6 M PARA REDE DE ESGOTO. AF_12/2020</t>
  </si>
  <si>
    <t xml:space="preserve"> 15 </t>
  </si>
  <si>
    <t>INSTALAÇÃO SANITÁRIA</t>
  </si>
  <si>
    <t xml:space="preserve"> 15.1 </t>
  </si>
  <si>
    <t xml:space="preserve"> 89714 </t>
  </si>
  <si>
    <t>TUBO PVC, SERIE NORMAL, ESGOTO PREDIAL, DN 100 MM, FORNECIDO E INSTALADO EM RAMAL DE DESCARGA OU RAMAL DE ESGOTO SANITÁRIO. AF_08/2022</t>
  </si>
  <si>
    <t xml:space="preserve"> 15.2 </t>
  </si>
  <si>
    <t xml:space="preserve"> 89711 </t>
  </si>
  <si>
    <t>TUBO PVC, SERIE NORMAL, ESGOTO PREDIAL, DN 40 MM, FORNECIDO E INSTALADO EM RAMAL DE DESCARGA OU RAMAL DE ESGOTO SANITÁRIO. AF_08/2022</t>
  </si>
  <si>
    <t xml:space="preserve"> 15.3 </t>
  </si>
  <si>
    <t xml:space="preserve"> 89712 </t>
  </si>
  <si>
    <t>TUBO PVC, SERIE NORMAL, ESGOTO PREDIAL, DN 50 MM, FORNECIDO E INSTALADO EM RAMAL DE DESCARGA OU RAMAL DE ESGOTO SANITÁRIO. AF_08/2022</t>
  </si>
  <si>
    <t xml:space="preserve"> 15.4 </t>
  </si>
  <si>
    <t xml:space="preserve"> 89511 </t>
  </si>
  <si>
    <t>TUBO PVC, SÉRIE R, ÁGUA PLUVIAL, DN 75 MM, FORNECIDO E INSTALADO EM RAMAL DE ENCAMINHAMENTO. AF_06/2022</t>
  </si>
  <si>
    <t xml:space="preserve"> 15.5 </t>
  </si>
  <si>
    <t xml:space="preserve"> 104341 </t>
  </si>
  <si>
    <t>BUCHA DE REDUÇÃO LONGA, PVC, SÉRIE NORMAL, ESGOTO PREDIAL, DN 50 X 40 MM, JUNTA SOLDÁVEL E ELÁSTICA, FORNECIDO E INSTALADO EM RAMAL DE DESCARGA OU RAMAL DE ESGOTO SANITÁRIO. AF_08/2022</t>
  </si>
  <si>
    <t xml:space="preserve"> 15.6 </t>
  </si>
  <si>
    <t xml:space="preserve"> 15.7 </t>
  </si>
  <si>
    <t xml:space="preserve"> 89732 </t>
  </si>
  <si>
    <t>JOELHO 45 GRAUS, PVC, SERIE NORMAL, ESGOTO PREDIAL, DN 50 MM, JUNTA ELÁSTICA, FORNECIDO E INSTALADO EM RAMAL DE DESCARGA OU RAMAL DE ESGOTO SANITÁRIO. AF_08/2022</t>
  </si>
  <si>
    <t xml:space="preserve"> 15.8 </t>
  </si>
  <si>
    <t xml:space="preserve"> 89726 </t>
  </si>
  <si>
    <t>JOELHO 45 GRAUS, PVC, SERIE NORMAL, ESGOTO PREDIAL, DN 40 MM, JUNTA SOLDÁVEL, FORNECIDO E INSTALADO EM RAMAL DE DESCARGA OU RAMAL DE ESGOTO SANITÁRIO. AF_08/2022</t>
  </si>
  <si>
    <t xml:space="preserve"> 15.9 </t>
  </si>
  <si>
    <t xml:space="preserve"> 89522 </t>
  </si>
  <si>
    <t>JOELHO 90 GRAUS, PVC, SERIE R, ÁGUA PLUVIAL, DN 75 MM, JUNTA ELÁSTICA, FORNECIDO E INSTALADO EM RAMAL DE ENCAMINHAMENTO. AF_06/2022</t>
  </si>
  <si>
    <t xml:space="preserve"> 15.10 </t>
  </si>
  <si>
    <t xml:space="preserve"> 89731 </t>
  </si>
  <si>
    <t>JOELHO 90 GRAUS, PVC, SERIE NORMAL, ESGOTO PREDIAL, DN 50 MM, JUNTA ELÁSTICA, FORNECIDO E INSTALADO EM RAMAL DE DESCARGA OU RAMAL DE ESGOTO SANITÁRIO. AF_08/2022</t>
  </si>
  <si>
    <t xml:space="preserve"> 15.11 </t>
  </si>
  <si>
    <t xml:space="preserve"> 89724 </t>
  </si>
  <si>
    <t>JOELHO 90 GRAUS, PVC, SERIE NORMAL, ESGOTO PREDIAL, DN 40 MM, JUNTA SOLDÁVEL, FORNECIDO E INSTALADO EM RAMAL DE DESCARGA OU RAMAL DE ESGOTO SANITÁRIO. AF_08/2022</t>
  </si>
  <si>
    <t xml:space="preserve"> 15.12 </t>
  </si>
  <si>
    <t xml:space="preserve"> 15.13 </t>
  </si>
  <si>
    <t xml:space="preserve"> 89569 </t>
  </si>
  <si>
    <t>JUNÇÃO SIMPLES, PVC, SERIE R, ÁGUA PLUVIAL, DN 100 X 75 MM, JUNTA ELÁSTICA, FORNECIDO E INSTALADO EM RAMAL DE ENCAMINHAMENTO. AF_06/2022</t>
  </si>
  <si>
    <t xml:space="preserve"> 15.14 </t>
  </si>
  <si>
    <t xml:space="preserve"> 89690 </t>
  </si>
  <si>
    <t>JUNÇÃO SIMPLES, PVC, SERIE R, ÁGUA PLUVIAL, DN 100 X 100 MM, JUNTA ELÁSTICA, FORNECIDO E INSTALADO EM CONDUTORES VERTICAIS DE ÁGUAS PLUVIAIS. AF_06/2022</t>
  </si>
  <si>
    <t xml:space="preserve"> 15.15 </t>
  </si>
  <si>
    <t xml:space="preserve"> 89785 </t>
  </si>
  <si>
    <t>JUNÇÃO SIMPLES, PVC, SERIE NORMAL, ESGOTO PREDIAL, DN 50 X 50 MM, JUNTA ELÁSTICA, FORNECIDO E INSTALADO EM RAMAL DE DESCARGA OU RAMAL DE ESGOTO SANITÁRIO. AF_08/2022</t>
  </si>
  <si>
    <t xml:space="preserve"> 15.16 </t>
  </si>
  <si>
    <t xml:space="preserve"> 89561 </t>
  </si>
  <si>
    <t>JUNÇÃO SIMPLES, PVC, SERIE R, ÁGUA PLUVIAL, DN 40 MM, JUNTA SOLDÁVEL, FORNECIDO E INSTALADO EM RAMAL DE ENCAMINHAMENTO. AF_06/2022</t>
  </si>
  <si>
    <t xml:space="preserve"> 15.17 </t>
  </si>
  <si>
    <t xml:space="preserve"> 89557 </t>
  </si>
  <si>
    <t>REDUÇÃO EXCÊNTRICA, PVC, SERIE R, ÁGUA PLUVIAL, DN 100 X 75 MM, JUNTA ELÁSTICA, FORNECIDO E INSTALADO EM RAMAL DE ENCAMINHAMENTO. AF_06/2022</t>
  </si>
  <si>
    <t xml:space="preserve"> 15.18 </t>
  </si>
  <si>
    <t xml:space="preserve"> 89784 </t>
  </si>
  <si>
    <t>TE, PVC, SERIE NORMAL, ESGOTO PREDIAL, DN 50 X 50 MM, JUNTA ELÁSTICA, FORNECIDO E INSTALADO EM RAMAL DE DESCARGA OU RAMAL DE ESGOTO SANITÁRIO. AF_08/2022</t>
  </si>
  <si>
    <t xml:space="preserve"> 15.19 </t>
  </si>
  <si>
    <t xml:space="preserve"> 89687 </t>
  </si>
  <si>
    <t>TÊ, PVC, SERIE R, ÁGUA PLUVIAL, DN 75 X 75 MM, JUNTA ELÁSTICA, FORNECIDO E INSTALADO EM CONDUTORES VERTICAIS DE ÁGUAS PLUVIAIS. AF_06/2022</t>
  </si>
  <si>
    <t xml:space="preserve"> 15.20 </t>
  </si>
  <si>
    <t xml:space="preserve"> 89748 </t>
  </si>
  <si>
    <t>CURVA CURTA 90 GRAUS, PVC, SERIE NORMAL, ESGOTO PREDIAL, DN 100 MM, JUNTA ELÁSTICA, FORNECIDO E INSTALADO EM RAMAL DE DESCARGA OU RAMAL DE ESGOTO SANITÁRIO. AF_08/2022</t>
  </si>
  <si>
    <t xml:space="preserve"> 15.21 </t>
  </si>
  <si>
    <t xml:space="preserve"> 89728 </t>
  </si>
  <si>
    <t>CURVA CURTA 90 GRAUS, PVC, SERIE NORMAL, ESGOTO PREDIAL, DN 40 MM, JUNTA SOLDÁVEL, FORNECIDO E INSTALADO EM RAMAL DE DESCARGA OU RAMAL DE ESGOTO SANITÁRIO. AF_08/2022</t>
  </si>
  <si>
    <t xml:space="preserve"> 15.22 </t>
  </si>
  <si>
    <t xml:space="preserve"> 89735 </t>
  </si>
  <si>
    <t>CURVA LONGA 90 GRAUS, PVC, SERIE NORMAL, ESGOTO PREDIAL, DN 50 MM, JUNTA ELÁSTICA, FORNECIDO E INSTALADO EM RAMAL DE DESCARGA OU RAMAL DE ESGOTO SANITÁRIO. AF_08/2022</t>
  </si>
  <si>
    <t xml:space="preserve"> 15.23 </t>
  </si>
  <si>
    <t xml:space="preserve"> 89743 </t>
  </si>
  <si>
    <t>CURVA LONGA 90 GRAUS, PVC, SERIE NORMAL, ESGOTO PREDIAL, DN 75 MM, JUNTA ELÁSTICA, FORNECIDO E INSTALADO EM RAMAL DE DESCARGA OU RAMAL DE ESGOTO SANITÁRIO. AF_08/2022</t>
  </si>
  <si>
    <t xml:space="preserve"> 15.24 </t>
  </si>
  <si>
    <t xml:space="preserve"> 89707 </t>
  </si>
  <si>
    <t>CAIXA SIFONADA, PVC, DN 100 X 100 X 50 MM, JUNTA ELÁSTICA, FORNECIDA E INSTALADA EM RAMAL DE DESCARGA OU EM RAMAL DE ESGOTO SANITÁRIO. AF_08/2022</t>
  </si>
  <si>
    <t xml:space="preserve"> 15.25 </t>
  </si>
  <si>
    <t xml:space="preserve"> 104328 </t>
  </si>
  <si>
    <t>CAIXA SIFONADA, COM GRELHA QUADRADA, PVC, DN 150 X 150 X 50 MM, JUNTA SOLDÁVEL, FORNECIDA E INSTALADA EM RAMAL DE DESCARGA OU EM RAMAL DE ESGOTO SANITÁRIO. AF_08/2022</t>
  </si>
  <si>
    <t xml:space="preserve"> 15.26 </t>
  </si>
  <si>
    <t xml:space="preserve"> 89491 </t>
  </si>
  <si>
    <t>CAIXA SIFONADA, PVC, DN 150 X 185 X 75 MM, FORNECIDA E INSTALADA EM RAMAIS DE ENCAMINHAMENTO DE ÁGUA PLUVIAL. AF_06/2022</t>
  </si>
  <si>
    <t xml:space="preserve"> 15.27 </t>
  </si>
  <si>
    <t xml:space="preserve"> 98111 </t>
  </si>
  <si>
    <t>CAIXA DE INSPEÇÃO PARA ATERRAMENTO, CIRCULAR, EM POLIETILENO, DIÂMETRO INTERNO = 0,3 M. AF_12/2020</t>
  </si>
  <si>
    <t xml:space="preserve"> 15.28 </t>
  </si>
  <si>
    <t xml:space="preserve"> 104348 </t>
  </si>
  <si>
    <t>TERMINAL DE VENTILAÇÃO, PVC, SÉRIE NORMAL, ESGOTO PREDIAL, DN 50 MM, JUNTA SOLDÁVEL, FORNECIDO E INSTALADO EM PRUMADA DE ESGOTO SANITÁRIO OU VENTILAÇÃO. AF_08/2022</t>
  </si>
  <si>
    <t xml:space="preserve"> 15.29 </t>
  </si>
  <si>
    <t xml:space="preserve"> 104351 </t>
  </si>
  <si>
    <t>TERMINAL DE VENTILAÇÃO, PVC, SÉRIE NORMAL, ESGOTO PREDIAL, DN 75 MM, JUNTA SOLDÁVEL, FORNECIDO E INSTALADO EM PRUMADA DE ESGOTO SANITÁRIO OU VENTILAÇÃO. AF_08/2022</t>
  </si>
  <si>
    <t xml:space="preserve"> 16 </t>
  </si>
  <si>
    <t>LOUÇAS, ACESSÓRIOS E METAIS</t>
  </si>
  <si>
    <t xml:space="preserve"> 16.1 </t>
  </si>
  <si>
    <t xml:space="preserve"> 95470 </t>
  </si>
  <si>
    <t>VASO SANITARIO SIFONADO CONVENCIONAL COM LOUÇA BRANCA, INCLUSO CONJUNTO DE LIGAÇÃO PARA BACIA SANITÁRIA AJUSTÁVEL - FORNECIMENTO E INSTALAÇÃO. AF_01/2020</t>
  </si>
  <si>
    <t xml:space="preserve"> 16.2 </t>
  </si>
  <si>
    <t xml:space="preserve"> 100858 </t>
  </si>
  <si>
    <t>MICTÓRIO SIFONADO LOUÇA BRANCA - PADRÃO MÉDIO - FORNECIMENTO E INSTALAÇÃO. AF_01/2020</t>
  </si>
  <si>
    <t xml:space="preserve"> 16.3 </t>
  </si>
  <si>
    <t xml:space="preserve"> 99635 </t>
  </si>
  <si>
    <t>VÁLVULA DE DESCARGA METÁLICA, BASE 1 1/2", ACABAMENTO METALICO CROMADO - FORNECIMENTO E INSTALAÇÃO. AF_08/2021</t>
  </si>
  <si>
    <t xml:space="preserve"> 16.4 </t>
  </si>
  <si>
    <t xml:space="preserve"> 16.5 </t>
  </si>
  <si>
    <t xml:space="preserve"> 86901 </t>
  </si>
  <si>
    <t>CUBA DE EMBUTIR OVAL EM LOUÇA BRANCA, 35 X 50CM OU EQUIVALENTE - FORNECIMENTO E INSTALAÇÃO. AF_01/2020</t>
  </si>
  <si>
    <t xml:space="preserve"> 16.6 </t>
  </si>
  <si>
    <t xml:space="preserve"> 86904 </t>
  </si>
  <si>
    <t>LAVATÓRIO LOUÇA BRANCA SUSPENSO, 29,5 X 39CM OU EQUIVALENTE, PADRÃO POPULAR - FORNECIMENTO E INSTALAÇÃO. AF_01/2020</t>
  </si>
  <si>
    <t xml:space="preserve"> 16.7 </t>
  </si>
  <si>
    <t xml:space="preserve"> 100860 </t>
  </si>
  <si>
    <t>CHUVEIRO ELÉTRICO COMUM CORPO PLÁSTICO, TIPO DUCHA - FORNECIMENTO E INSTALAÇÃO. AF_01/2020</t>
  </si>
  <si>
    <t xml:space="preserve"> 16.8 </t>
  </si>
  <si>
    <t xml:space="preserve"> C1151 </t>
  </si>
  <si>
    <t>DUCHA P/ WC CROMADO (INSTALADO)</t>
  </si>
  <si>
    <t xml:space="preserve"> 16.9 </t>
  </si>
  <si>
    <t xml:space="preserve"> 86906 </t>
  </si>
  <si>
    <t>TORNEIRA CROMADA DE MESA, 1/2" OU 3/4", PARA LAVATÓRIO, PADRÃO POPULAR - FORNECIMENTO E INSTALAÇÃO. AF_01/2020</t>
  </si>
  <si>
    <t xml:space="preserve"> 16.10 </t>
  </si>
  <si>
    <t xml:space="preserve"> 16.11 </t>
  </si>
  <si>
    <t xml:space="preserve"> 16.12 </t>
  </si>
  <si>
    <t xml:space="preserve"> 16.13 </t>
  </si>
  <si>
    <t xml:space="preserve"> 100867 </t>
  </si>
  <si>
    <t>BARRA DE APOIO RETA, EM ACO INOX POLIDO, COMPRIMENTO 70 CM, FIXADA NA PAREDE - FORNECIMENTO E INSTALAÇÃO. AF_01/2020</t>
  </si>
  <si>
    <t xml:space="preserve"> 16.14 </t>
  </si>
  <si>
    <t xml:space="preserve"> 100868 </t>
  </si>
  <si>
    <t>BARRA DE APOIO RETA, EM ACO INOX POLIDO, COMPRIMENTO 80 CM, FIXADA NA PAREDE - FORNECIMENTO E INSTALAÇÃO. AF_01/2020</t>
  </si>
  <si>
    <t xml:space="preserve"> 16.15 </t>
  </si>
  <si>
    <t xml:space="preserve"> 100875 </t>
  </si>
  <si>
    <t>BANCO ARTICULADO, EM ACO INOX, PARA PCD, FIXADO NA PAREDE - FORNECIMENTO E INSTALAÇÃO. AF_01/2020</t>
  </si>
  <si>
    <t xml:space="preserve"> 17 </t>
  </si>
  <si>
    <t>SISTEMA DE PROTEÇÃO CONTRA INCÊNDIO</t>
  </si>
  <si>
    <t xml:space="preserve"> 17.1 </t>
  </si>
  <si>
    <t xml:space="preserve"> 97599 </t>
  </si>
  <si>
    <t>LUMINÁRIA DE EMERGÊNCIA, COM 30 LÂMPADAS LED DE 2 W, SEM REATOR - FORNECIMENTO E INSTALAÇÃO. AF_09/2024</t>
  </si>
  <si>
    <t xml:space="preserve"> 00037558 </t>
  </si>
  <si>
    <t>PLACA DE SINALIZACAO DE SEGURANCA CONTRA INCENDIO, FOTOLUMINESCENTE, RETANGULAR, *20 X 40* CM, EM PVC *2* MM ANTI-CHAMAS (SIMBOLOS, CORES E PICTOGRAMAS CONFORME NBR 16820)</t>
  </si>
  <si>
    <t xml:space="preserve"> 18 </t>
  </si>
  <si>
    <t>INSTALAÇÃO ELÉTRICA - 220V</t>
  </si>
  <si>
    <t xml:space="preserve"> 18.1 </t>
  </si>
  <si>
    <t>CENTRO DE DISTRIBUIÇÃO</t>
  </si>
  <si>
    <t xml:space="preserve"> 18.1.1 </t>
  </si>
  <si>
    <t xml:space="preserve"> 101875 </t>
  </si>
  <si>
    <t>QUADRO DE DISTRIBUIÇÃO DE ENERGIA EM CHAPA DE AÇO GALVANIZADO, DE EMBUTIR, COM BARRAMENTO TRIFÁSICO, PARA 12 DISJUNTORES DIN 100A - FORNECIMENTO E INSTALAÇÃO. AF_10/2020</t>
  </si>
  <si>
    <t xml:space="preserve"> 18.1.2 </t>
  </si>
  <si>
    <t xml:space="preserve"> 101883 </t>
  </si>
  <si>
    <t>QUADRO DE DISTRIBUIÇÃO DE ENERGIA EM CHAPA DE AÇO GALVANIZADO, DE EMBUTIR, COM BARRAMENTO TRIFÁSICO, PARA 18 DISJUNTORES DIN 100A - FORNECIMENTO E INSTALAÇÃO. AF_10/2020</t>
  </si>
  <si>
    <t xml:space="preserve"> 18.1.3 </t>
  </si>
  <si>
    <t xml:space="preserve"> 97361 </t>
  </si>
  <si>
    <t>QUADRO DE MEDIÇÃO GERAL DE ENERGIA COM 16 MEDIDORES - FORNECIMENTO E INSTALAÇÃO. AF_10/2020</t>
  </si>
  <si>
    <t xml:space="preserve"> 18.2 </t>
  </si>
  <si>
    <t>DISJUNTORES</t>
  </si>
  <si>
    <t xml:space="preserve"> 18.2.1 </t>
  </si>
  <si>
    <t xml:space="preserve"> 93653 </t>
  </si>
  <si>
    <t>DISJUNTOR MONOPOLAR TIPO DIN, CORRENTE NOMINAL DE 10A - FORNECIMENTO E INSTALAÇÃO. AF_10/2020</t>
  </si>
  <si>
    <t xml:space="preserve"> 18.2.2 </t>
  </si>
  <si>
    <t xml:space="preserve"> 93654 </t>
  </si>
  <si>
    <t>DISJUNTOR MONOPOLAR TIPO DIN, CORRENTE NOMINAL DE 16A - FORNECIMENTO E INSTALAÇÃO. AF_10/2020</t>
  </si>
  <si>
    <t xml:space="preserve"> 18.3 </t>
  </si>
  <si>
    <t>ELETRODUTOS E ACESSÓRIOS</t>
  </si>
  <si>
    <t xml:space="preserve"> 18.3.1 </t>
  </si>
  <si>
    <t xml:space="preserve"> 91834 </t>
  </si>
  <si>
    <t>ELETRODUTO FLEXÍVEL CORRUGADO, PVC, DN 25 MM (3/4"), PARA CIRCUITOS TERMINAIS, INSTALADO EM FORRO - FORNECIMENTO E INSTALAÇÃO. AF_03/2023</t>
  </si>
  <si>
    <t xml:space="preserve"> 18.3.2 </t>
  </si>
  <si>
    <t xml:space="preserve"> 91873 </t>
  </si>
  <si>
    <t>ELETRODUTO RÍGIDO ROSCÁVEL, PVC, DN 40 MM (1 1/4"), PARA CIRCUITOS TERMINAIS, INSTALADO EM PAREDE - FORNECIMENTO E INSTALAÇÃO. AF_03/2023</t>
  </si>
  <si>
    <t xml:space="preserve"> 18.3.3 </t>
  </si>
  <si>
    <t xml:space="preserve"> 93011 </t>
  </si>
  <si>
    <t>ELETRODUTO RÍGIDO ROSCÁVEL, PVC, DN 85 MM (3"), PARA REDE ENTERRADA DE DISTRIBUIÇÃO DE ENERGIA ELÉTRICA - FORNECIMENTO E INSTALAÇÃO. AF_12/2021</t>
  </si>
  <si>
    <t xml:space="preserve"> 18.3.4 </t>
  </si>
  <si>
    <t xml:space="preserve"> 91884 </t>
  </si>
  <si>
    <t>LUVA PARA ELETRODUTO, PVC, ROSCÁVEL, DN 25 MM (3/4"), PARA CIRCUITOS TERMINAIS, INSTALADA EM PAREDE - FORNECIMENTO E INSTALAÇÃO. AF_03/2023</t>
  </si>
  <si>
    <t xml:space="preserve"> 18.3.5 </t>
  </si>
  <si>
    <t xml:space="preserve"> 91886 </t>
  </si>
  <si>
    <t>LUVA PARA ELETRODUTO, PVC, ROSCÁVEL, DN 40 MM (1 1/4"), PARA CIRCUITOS TERMINAIS, INSTALADA EM PAREDE - FORNECIMENTO E INSTALAÇÃO. AF_03/2023</t>
  </si>
  <si>
    <t xml:space="preserve"> 18.3.6 </t>
  </si>
  <si>
    <t xml:space="preserve"> 93016 </t>
  </si>
  <si>
    <t>LUVA PARA ELETRODUTO, PVC, ROSCÁVEL, DN 85 MM (3"), PARA REDE ENTERRADA DE DISTRIBUIÇÃO DE ENERGIA ELÉTRICA - FORNECIMENTO E INSTALAÇÃO. AF_12/2021</t>
  </si>
  <si>
    <t xml:space="preserve"> 18.3.7 </t>
  </si>
  <si>
    <t xml:space="preserve"> 91920 </t>
  </si>
  <si>
    <t>CURVA 90 GRAUS PARA ELETRODUTO, PVC, ROSCÁVEL, DN 40 MM (1 1/4"), PARA CIRCUITOS TERMINAIS, INSTALADA EM PAREDE - FORNECIMENTO E INSTALAÇÃO. AF_03/2023</t>
  </si>
  <si>
    <t xml:space="preserve"> 18.3.8 </t>
  </si>
  <si>
    <t xml:space="preserve"> 91943 </t>
  </si>
  <si>
    <t>CAIXA RETANGULAR 4" X 4" MÉDIA (1,30 M DO PISO), PVC, INSTALADA EM PAREDE - FORNECIMENTO E INSTALAÇÃO. AF_03/2023</t>
  </si>
  <si>
    <t xml:space="preserve"> 18.3.9 </t>
  </si>
  <si>
    <t xml:space="preserve"> 92865 </t>
  </si>
  <si>
    <t>CAIXA OCTOGONAL 4" X 4", METÁLICA, INSTALADA EM LAJE - FORNECIMENTO E INSTALAÇÃO. AF_03/2023</t>
  </si>
  <si>
    <t xml:space="preserve"> 18.3.10 </t>
  </si>
  <si>
    <t xml:space="preserve"> C0627 </t>
  </si>
  <si>
    <t>CAIXA DE PASSAGEM COM TAMPA PARAFUSADA 150X150X80mm</t>
  </si>
  <si>
    <t xml:space="preserve"> 18.3.11 </t>
  </si>
  <si>
    <t xml:space="preserve"> C0628 </t>
  </si>
  <si>
    <t>CAIXA DE PASSAGEM COM TAMPA PARAFUSADA 200X200X100mm</t>
  </si>
  <si>
    <t xml:space="preserve"> 18.4 </t>
  </si>
  <si>
    <t>CABOS E FIOS (CONDUTORES)</t>
  </si>
  <si>
    <t xml:space="preserve"> 18.4.1 </t>
  </si>
  <si>
    <t xml:space="preserve"> 91926 </t>
  </si>
  <si>
    <t>CABO DE COBRE FLEXÍVEL ISOLADO, 2,5 MM², ANTI-CHAMA 450/750 V, PARA CIRCUITOS TERMINAIS - FORNECIMENTO E INSTALAÇÃO. AF_03/2023</t>
  </si>
  <si>
    <t xml:space="preserve"> 18.4.2 </t>
  </si>
  <si>
    <t xml:space="preserve"> 91928 </t>
  </si>
  <si>
    <t>CABO DE COBRE FLEXÍVEL ISOLADO, 4 MM², ANTI-CHAMA 450/750 V, PARA CIRCUITOS TERMINAIS - FORNECIMENTO E INSTALAÇÃO. AF_03/2023</t>
  </si>
  <si>
    <t xml:space="preserve"> 18.4.3 </t>
  </si>
  <si>
    <t xml:space="preserve"> 91930 </t>
  </si>
  <si>
    <t>CABO DE COBRE FLEXÍVEL ISOLADO, 6 MM², ANTI-CHAMA 450/750 V, PARA CIRCUITOS TERMINAIS - FORNECIMENTO E INSTALAÇÃO. AF_03/2023</t>
  </si>
  <si>
    <t xml:space="preserve"> 18.4.4 </t>
  </si>
  <si>
    <t xml:space="preserve"> 91934 </t>
  </si>
  <si>
    <t>CABO DE COBRE FLEXÍVEL ISOLADO, 16 MM², ANTI-CHAMA 450/750 V, PARA CIRCUITOS TERMINAIS - FORNECIMENTO E INSTALAÇÃO. AF_03/2023</t>
  </si>
  <si>
    <t xml:space="preserve"> 18.5 </t>
  </si>
  <si>
    <t>ILUMINAÇÃO E TOMADAS</t>
  </si>
  <si>
    <t xml:space="preserve"> 18.5.1 </t>
  </si>
  <si>
    <t xml:space="preserve"> 91996 </t>
  </si>
  <si>
    <t>TOMADA MÉDIA DE EMBUTIR (1 MÓDULO), 2P+T 10 A, INCLUINDO SUPORTE E PLACA - FORNECIMENTO E INSTALAÇÃO. AF_03/2023</t>
  </si>
  <si>
    <t xml:space="preserve"> 18.5.2 </t>
  </si>
  <si>
    <t xml:space="preserve"> 95817 </t>
  </si>
  <si>
    <t>CONDULETE DE PVC, TIPO X, PARA ELETRODUTO DE PVC SOLDÁVEL DN 25 MM (3/4"), APARENTE - FORNECIMENTO E INSTALAÇÃO. AF_10/2022</t>
  </si>
  <si>
    <t xml:space="preserve"> 18.5.3 </t>
  </si>
  <si>
    <t xml:space="preserve"> 95814 </t>
  </si>
  <si>
    <t>CONDULETE DE PVC, TIPO TB, PARA ELETRODUTO DE PVC SOLDÁVEL DN 25 MM (3/4''), APARENTE - FORNECIMENTO E INSTALAÇÃO. AF_10/2022</t>
  </si>
  <si>
    <t xml:space="preserve"> 18.5.4 </t>
  </si>
  <si>
    <t xml:space="preserve"> 18.5.5 </t>
  </si>
  <si>
    <t xml:space="preserve"> 91953 </t>
  </si>
  <si>
    <t>INTERRUPTOR SIMPLES (1 MÓDULO), 10A/250V, INCLUINDO SUPORTE E PLACA - FORNECIMENTO E INSTALAÇÃO. AF_03/2023</t>
  </si>
  <si>
    <t xml:space="preserve"> 18.5.6 </t>
  </si>
  <si>
    <t xml:space="preserve"> 18.5.7 </t>
  </si>
  <si>
    <t xml:space="preserve"> 105921 </t>
  </si>
  <si>
    <t>LUMINÁRIA REFLETOR LED PARA ILUMINAÇÃO PÚBLICA, 200 W - FORNECIMENTO E INSTALAÇÃO. AF_02/2025</t>
  </si>
  <si>
    <t xml:space="preserve"> 19 </t>
  </si>
  <si>
    <t>SISTEMA DE PROTEÇÃO CONTRA DESCARGAS ATMOSFÉRICAS (SPDA)</t>
  </si>
  <si>
    <t xml:space="preserve"> 19.1 </t>
  </si>
  <si>
    <t xml:space="preserve"> 104750 </t>
  </si>
  <si>
    <t>CONECTOR GRAMPO METÁLICO TIPO OLHAL, PARA SPDA, PARA HASTE DE ATERRAMENTO DE 5/8'' E CABOS DE 10 A 50 MM2 - FORNECIMENTO E INSTALAÇÃO. AF_08/2023</t>
  </si>
  <si>
    <t xml:space="preserve"> 19.2 </t>
  </si>
  <si>
    <t xml:space="preserve"> 98463 </t>
  </si>
  <si>
    <t>SUPORTE ISOLADOR PARA FIXAÇÃO DA CORDOALHA DE COBRE EM ALVENARIA OU CONCRETO - FORNECIMENTO E INSTALAÇÃO. AF_08/2023</t>
  </si>
  <si>
    <t xml:space="preserve"> 19.3 </t>
  </si>
  <si>
    <t xml:space="preserve"> 96985 </t>
  </si>
  <si>
    <t>HASTE DE ATERRAMENTO, DIÂMETRO 5/8", COM 3 METROS - FORNECIMENTO E INSTALAÇÃO. AF_08/2023</t>
  </si>
  <si>
    <t xml:space="preserve"> 19.4 </t>
  </si>
  <si>
    <t xml:space="preserve"> 96974 </t>
  </si>
  <si>
    <t>CORDOALHA DE COBRE NU 50 MM², NÃO ENTERRADA, COM ISOLADOR - FORNECIMENTO E INSTALAÇÃO. AF_08/2023</t>
  </si>
  <si>
    <t xml:space="preserve"> 19.5 </t>
  </si>
  <si>
    <t xml:space="preserve"> 00013246 </t>
  </si>
  <si>
    <t>PARAFUSO DE ACO ZINCADO, SEXTAVADO, COM ROSCA INTEIRA, DIAMETRO 5/16", COMPRIMENTO 3/4", COM PORCA E ARRUELA LISA LEVE</t>
  </si>
  <si>
    <t xml:space="preserve"> 20 </t>
  </si>
  <si>
    <t>SERVIÇOS COMPLEMENTARES PARA MASTRO</t>
  </si>
  <si>
    <t xml:space="preserve"> 20.1 </t>
  </si>
  <si>
    <t xml:space="preserve"> 4426 </t>
  </si>
  <si>
    <t>Implantação de estrutura de concreto tipo B2 para rede de distribuição aérea - Rev 01_2023</t>
  </si>
  <si>
    <t>un</t>
  </si>
  <si>
    <t xml:space="preserve"> 20.2 </t>
  </si>
  <si>
    <t xml:space="preserve"> C0864 </t>
  </si>
  <si>
    <t>CONJUNTO DE MASTRO P/ TRÊS BANDEIRAS E PEDESTAL</t>
  </si>
  <si>
    <t xml:space="preserve"> 21 </t>
  </si>
  <si>
    <t>SERVIÇOS FINAIS</t>
  </si>
  <si>
    <t xml:space="preserve"> 21.1 </t>
  </si>
  <si>
    <t xml:space="preserve"> 270220 </t>
  </si>
  <si>
    <t>Limpeza geral e entrega da obra</t>
  </si>
  <si>
    <t>ITEM</t>
  </si>
  <si>
    <t>CÓDIGO</t>
  </si>
  <si>
    <t>FONTE</t>
  </si>
  <si>
    <t>DESCRIÇÃO DOS SERVIÇOS</t>
  </si>
  <si>
    <t>UND.</t>
  </si>
  <si>
    <t>QUANT.</t>
  </si>
  <si>
    <t>PREÇO UNITÁRIO S/BDI</t>
  </si>
  <si>
    <t>PREÇO UNITÁRIO C/ BDI</t>
  </si>
  <si>
    <t>PREÇO TOTAL C/ BDI</t>
  </si>
  <si>
    <t>Ministério do Desenvolvimento Regional - MDR</t>
  </si>
  <si>
    <t>Companhia de Desenvolvimento dos Vales do São Francisco e do Parnaíba</t>
  </si>
  <si>
    <t>ORÇAMENTO SINTÉTICO</t>
  </si>
  <si>
    <t>ENCARGOS SOCIAIS</t>
  </si>
  <si>
    <t>HORISTA</t>
  </si>
  <si>
    <t>MENSALISTA</t>
  </si>
  <si>
    <t>BDI</t>
  </si>
  <si>
    <t>BANCO DE DADOS:</t>
  </si>
  <si>
    <t>MOBILIZAÇÃO E DESMOBILIZAÇÃO</t>
  </si>
  <si>
    <t xml:space="preserve"> 18.2.3 </t>
  </si>
  <si>
    <t xml:space="preserve"> 93657 </t>
  </si>
  <si>
    <t>DISJUNTOR MONOPOLAR TIPO DIN, CORRENTE NOMINAL DE 32A - FORNECIMENTO E INSTALAÇÃO. AF_10/2020</t>
  </si>
  <si>
    <t xml:space="preserve"> 18.2.4 </t>
  </si>
  <si>
    <t xml:space="preserve"> 93663 </t>
  </si>
  <si>
    <t>DISJUNTOR BIPOLAR TIPO DIN, CORRENTE NOMINAL DE 25A - FORNECIMENTO E INSTALAÇÃO. AF_10/2020</t>
  </si>
  <si>
    <t xml:space="preserve"> 18.2.5 </t>
  </si>
  <si>
    <t xml:space="preserve"> 93669 </t>
  </si>
  <si>
    <t>DISJUNTOR TRIPOLAR TIPO DIN, CORRENTE NOMINAL DE 20A - FORNECIMENTO E INSTALAÇÃO. AF_10/2020</t>
  </si>
  <si>
    <t xml:space="preserve"> 18.2.6 </t>
  </si>
  <si>
    <t xml:space="preserve"> 93673 </t>
  </si>
  <si>
    <t>DISJUNTOR TRIPOLAR TIPO DIN, CORRENTE NOMINAL DE 50A - FORNECIMENTO E INSTALAÇÃO. AF_10/2020</t>
  </si>
  <si>
    <t xml:space="preserve"> 18.2.7 </t>
  </si>
  <si>
    <t xml:space="preserve"> C4530 </t>
  </si>
  <si>
    <t>DISJUNTOR DIFERENCIAL DR-16A - 40A, 30mA</t>
  </si>
  <si>
    <t>VALOR TOTAL COM BDI</t>
  </si>
  <si>
    <t>Tipo</t>
  </si>
  <si>
    <t>Insumo</t>
  </si>
  <si>
    <t>Mão de Obra</t>
  </si>
  <si>
    <t>MO sem LS =&gt;</t>
  </si>
  <si>
    <t>LS =&gt;</t>
  </si>
  <si>
    <t>MO com LS =&gt;</t>
  </si>
  <si>
    <t>Valor do BDI =&gt;</t>
  </si>
  <si>
    <t>Valor com BDI =&gt;</t>
  </si>
  <si>
    <t>Quant. =&gt;</t>
  </si>
  <si>
    <t>15,00</t>
  </si>
  <si>
    <t>Preço Total =&gt;</t>
  </si>
  <si>
    <t>Composição</t>
  </si>
  <si>
    <t>CANT - CANTEIRO DE OBRAS</t>
  </si>
  <si>
    <t>Composição Auxiliar</t>
  </si>
  <si>
    <t xml:space="preserve"> 90778 </t>
  </si>
  <si>
    <t>ENGENHEIRO CIVIL DE OBRA PLENO COM ENCARGOS COMPLEMENTARES</t>
  </si>
  <si>
    <t>SEDI - SERVIÇOS DIVERSOS</t>
  </si>
  <si>
    <t xml:space="preserve"> 90780 </t>
  </si>
  <si>
    <t>MESTRE DE OBRAS COM ENCARGOS COMPLEMENTARES</t>
  </si>
  <si>
    <t xml:space="preserve"> 00044480 </t>
  </si>
  <si>
    <t>TARIFA "A" ENTRE 0 E 20M3 FORNECIMENTO D'AGUA</t>
  </si>
  <si>
    <t>Taxas</t>
  </si>
  <si>
    <t xml:space="preserve"> 00014250 </t>
  </si>
  <si>
    <t>ENERGIA ELETRICA COMERCIAL, BAIXA TENSAO, RELATIVA AO CONSUMO DE ATE 100 KWH, INCLUINDO ICMS, PIS/PASEP E COFINS</t>
  </si>
  <si>
    <t>Material</t>
  </si>
  <si>
    <t>KW/H</t>
  </si>
  <si>
    <t>1,00</t>
  </si>
  <si>
    <t>SERP - SERVIÇOS PRELIMINARES</t>
  </si>
  <si>
    <t xml:space="preserve"> 88262 </t>
  </si>
  <si>
    <t>CARPINTEIRO DE FORMAS COM ENCARGOS COMPLEMENTARES</t>
  </si>
  <si>
    <t xml:space="preserve"> 87445 </t>
  </si>
  <si>
    <t>BETONEIRA CAPACIDADE NOMINAL 400 L, CAPACIDADE DE MISTURA 310 L, MOTOR A DIESEL POTÊNCIA 5,0 HP, SEM CARREGADOR - CHP DIURNO. AF_05/2023</t>
  </si>
  <si>
    <t>CHOR - CUSTOS HORÁRIOS DE MÁQUINAS E EQUIPAMENTOS</t>
  </si>
  <si>
    <t>CHP</t>
  </si>
  <si>
    <t xml:space="preserve"> 88316 </t>
  </si>
  <si>
    <t>SERVENTE COM ENCARGOS COMPLEMENTARES</t>
  </si>
  <si>
    <t xml:space="preserve"> 00004813 </t>
  </si>
  <si>
    <t>PLACA DE OBRA (PARA CONSTRUCAO CIVIL) EM CHAPA GALVANIZADA *N. 22*, ADESIVADA, DE *2,4 X 1,2* M (SEM POSTES PARA FIXACAO)</t>
  </si>
  <si>
    <t xml:space="preserve"> 00004491 </t>
  </si>
  <si>
    <t>PONTALETE *7,5 X 7,5* CM EM PINUS, MISTA OU EQUIVALENTE DA REGIAO - BRUTA</t>
  </si>
  <si>
    <t xml:space="preserve"> 00004417 </t>
  </si>
  <si>
    <t>SARRAFO NAO APARELHADO *2,5 X 7* CM, EM MACARANDUBA/MASSARANDUBA, ANGELIM, PEROBA-ROSA OU EQUIVALENTE DA REGIAO - BRUTA</t>
  </si>
  <si>
    <t xml:space="preserve"> 00001379 </t>
  </si>
  <si>
    <t>CIMENTO PORTLAND COMPOSTO CP II-32</t>
  </si>
  <si>
    <t xml:space="preserve"> 00004718 </t>
  </si>
  <si>
    <t>PEDRA BRITADA N. 2 (19 A 38 MM) POSTO PEDREIRA/FORNECEDOR, SEM FRETE</t>
  </si>
  <si>
    <t>M³</t>
  </si>
  <si>
    <t xml:space="preserve"> 00005075 </t>
  </si>
  <si>
    <t>PREGO DE ACO POLIDO COM CABECA 18 X 30 (2 3/4 X 10)</t>
  </si>
  <si>
    <t xml:space="preserve"> 00000370 </t>
  </si>
  <si>
    <t>AREIA MEDIA - POSTO JAZIDA/FORNECEDOR (RETIRADO NA JAZIDA, SEM TRANSPORTE)</t>
  </si>
  <si>
    <t>6,48</t>
  </si>
  <si>
    <t>Mobilização / Instalações Provisórias / Desmobilização</t>
  </si>
  <si>
    <t xml:space="preserve"> 4298 </t>
  </si>
  <si>
    <t>Aluguel de container - Escritório com banheiro - 6,20 x 2,40m, equipado com Ar condicionado</t>
  </si>
  <si>
    <t>Serviços</t>
  </si>
  <si>
    <t>1.600,00</t>
  </si>
  <si>
    <t>Detalhamento de Cálculo ORSE</t>
  </si>
  <si>
    <t>6,00</t>
  </si>
  <si>
    <t>INSTALACOES PROVISORIAS</t>
  </si>
  <si>
    <t xml:space="preserve"> 001825 </t>
  </si>
  <si>
    <t>MADEIRA DE LEI-RIPA 5x1,5cm</t>
  </si>
  <si>
    <t xml:space="preserve"> 012721 </t>
  </si>
  <si>
    <t>FECHADURA INTERNA 40mm ACO CROMADO ACETINADO UNA Z AROUCA</t>
  </si>
  <si>
    <t xml:space="preserve"> 012743 </t>
  </si>
  <si>
    <t>DOBRADICA FERRO GALVANIZADO 1.1/2"x 3"</t>
  </si>
  <si>
    <t xml:space="preserve"> 099350 </t>
  </si>
  <si>
    <t>CARPINTEIRO DE FORMAS</t>
  </si>
  <si>
    <t xml:space="preserve"> 001420 </t>
  </si>
  <si>
    <t>PREGO FERRO GALVANIZADO 17x21 (305 un/kg)</t>
  </si>
  <si>
    <t xml:space="preserve"> 001350 </t>
  </si>
  <si>
    <t>PONTALETE 7,5x7,5cm (3x3") PERNA/BARROTE/ESTRONCA</t>
  </si>
  <si>
    <t xml:space="preserve"> 099449 </t>
  </si>
  <si>
    <t>AJUDANTE DE CARPINTEIRO</t>
  </si>
  <si>
    <t xml:space="preserve"> 099900 </t>
  </si>
  <si>
    <t>SERVENTE</t>
  </si>
  <si>
    <t xml:space="preserve"> 002004 </t>
  </si>
  <si>
    <t>TELHA CIMENTICIA ONDULADA 5mm 1,83x1,10 (2,01m2)</t>
  </si>
  <si>
    <t xml:space="preserve"> 001250 </t>
  </si>
  <si>
    <t>TABUA NAO APARELHADA 2,50x20cm MASSARANDURA/ANGELIN OU EQUIVALENTE BRUTA</t>
  </si>
  <si>
    <t xml:space="preserve"> 006473 </t>
  </si>
  <si>
    <t>CHAPA DE COMPENSADO RESINADO FENOLICO 12mm 2,20x1.10m(2,42m2)</t>
  </si>
  <si>
    <t>10,00</t>
  </si>
  <si>
    <t>Locação de Edificações</t>
  </si>
  <si>
    <t xml:space="preserve"> 10549 </t>
  </si>
  <si>
    <t>Encargos Complementares - Servente</t>
  </si>
  <si>
    <t>Provisórios</t>
  </si>
  <si>
    <t>h</t>
  </si>
  <si>
    <t>3,80</t>
  </si>
  <si>
    <t>0,15</t>
  </si>
  <si>
    <t xml:space="preserve"> 48 </t>
  </si>
  <si>
    <t>Auxiliar topografia - SICRO</t>
  </si>
  <si>
    <t>21,66</t>
  </si>
  <si>
    <t>0,43</t>
  </si>
  <si>
    <t xml:space="preserve"> 1569 </t>
  </si>
  <si>
    <t>Madeira mista serrada (barrote) 6 x 6cm - 0,0036 m3/m (angelim, louro)</t>
  </si>
  <si>
    <t>6,69</t>
  </si>
  <si>
    <t>0,60</t>
  </si>
  <si>
    <t xml:space="preserve"> 00001213/SINAPI </t>
  </si>
  <si>
    <t>Carpinteiro de formas para concreto (horista)</t>
  </si>
  <si>
    <t>19,02</t>
  </si>
  <si>
    <t>0,76</t>
  </si>
  <si>
    <t xml:space="preserve"> 00005067/SINAPI </t>
  </si>
  <si>
    <t>Prego de aco polido com cabeca 16 x 24 (2 1/4 x 12)</t>
  </si>
  <si>
    <t>18,01</t>
  </si>
  <si>
    <t>0,21</t>
  </si>
  <si>
    <t xml:space="preserve"> 10551 </t>
  </si>
  <si>
    <t>Encargos Complementares - Carpinteiro</t>
  </si>
  <si>
    <t>3,71</t>
  </si>
  <si>
    <t>0,14</t>
  </si>
  <si>
    <t xml:space="preserve"> 00000345/SINAPI </t>
  </si>
  <si>
    <t>Arame galvanizado 18 bwg, d = 1,24mm (0,009 kg/m)</t>
  </si>
  <si>
    <t>35,89</t>
  </si>
  <si>
    <t>0,71</t>
  </si>
  <si>
    <t xml:space="preserve"> 00006111/SINAPI </t>
  </si>
  <si>
    <t>Servente de obras (horista)</t>
  </si>
  <si>
    <t>14,58</t>
  </si>
  <si>
    <t>0,58</t>
  </si>
  <si>
    <t xml:space="preserve"> 70 </t>
  </si>
  <si>
    <t>Topógrafo - SICRO</t>
  </si>
  <si>
    <t>36,76</t>
  </si>
  <si>
    <t>0,73</t>
  </si>
  <si>
    <t xml:space="preserve"> 00010567/SINAPI </t>
  </si>
  <si>
    <t>Tabua *2,5 x 23* cm em pinus, mista ou equivalente da regiao - bruta</t>
  </si>
  <si>
    <t>12,27</t>
  </si>
  <si>
    <t>1,34</t>
  </si>
  <si>
    <t xml:space="preserve"> 941 </t>
  </si>
  <si>
    <t>Fardamento com mangas curta</t>
  </si>
  <si>
    <t>195,36</t>
  </si>
  <si>
    <t>0,02</t>
  </si>
  <si>
    <t xml:space="preserve"> 4729 </t>
  </si>
  <si>
    <t>Marreta 1 kg com cabo</t>
  </si>
  <si>
    <t>37,80</t>
  </si>
  <si>
    <t>0,00</t>
  </si>
  <si>
    <t xml:space="preserve"> 00012893/SINAPI </t>
  </si>
  <si>
    <t>Bota de seguranca com biqueira de aco e colarinho acolchoado</t>
  </si>
  <si>
    <t>par</t>
  </si>
  <si>
    <t>67,20</t>
  </si>
  <si>
    <t xml:space="preserve"> 2378 </t>
  </si>
  <si>
    <t>Vale transporte</t>
  </si>
  <si>
    <t>4,50</t>
  </si>
  <si>
    <t xml:space="preserve"> 10761 </t>
  </si>
  <si>
    <t>Refeição - café da manhã ( café com leite e dois pães com manteiga)</t>
  </si>
  <si>
    <t>5,00</t>
  </si>
  <si>
    <t>0,04</t>
  </si>
  <si>
    <t xml:space="preserve"> 00012894/SINAPI </t>
  </si>
  <si>
    <t>Capa para chuva em pvc com forro de poliester, com capuz (amarela ou azul)</t>
  </si>
  <si>
    <t>18,20</t>
  </si>
  <si>
    <t xml:space="preserve"> 10492 </t>
  </si>
  <si>
    <t>Cesta Básica</t>
  </si>
  <si>
    <t>190,00</t>
  </si>
  <si>
    <t>0,06</t>
  </si>
  <si>
    <t xml:space="preserve"> 10517 </t>
  </si>
  <si>
    <t>Exames admissionais/demissionais (checkup)</t>
  </si>
  <si>
    <t>cj</t>
  </si>
  <si>
    <t>300,00</t>
  </si>
  <si>
    <t xml:space="preserve"> 00002711/SINAPI </t>
  </si>
  <si>
    <t>Carrinho de mao, em aco, com capacidade de *45 a 65* l / *100* kg, pneu com camara</t>
  </si>
  <si>
    <t>175,45</t>
  </si>
  <si>
    <t xml:space="preserve"> 158 </t>
  </si>
  <si>
    <t>Almoço (Participação do empregador)</t>
  </si>
  <si>
    <t>14,00</t>
  </si>
  <si>
    <t>0,11</t>
  </si>
  <si>
    <t xml:space="preserve"> 00012895/SINAPI </t>
  </si>
  <si>
    <t>Capacete de seguranca aba frontal com suspensao de polietileno, sem jugular (classe b)</t>
  </si>
  <si>
    <t xml:space="preserve"> 10788 </t>
  </si>
  <si>
    <t>Pá quadrada</t>
  </si>
  <si>
    <t>36,90</t>
  </si>
  <si>
    <t xml:space="preserve"> 00012892/SINAPI </t>
  </si>
  <si>
    <t>Luva raspa de couro, cano curto (punho *7* cm)</t>
  </si>
  <si>
    <t>12,60</t>
  </si>
  <si>
    <t xml:space="preserve"> 4728 </t>
  </si>
  <si>
    <t>Talhadeira chata 10"</t>
  </si>
  <si>
    <t>18,58</t>
  </si>
  <si>
    <t xml:space="preserve"> 1651 </t>
  </si>
  <si>
    <t>Óculos branco proteção</t>
  </si>
  <si>
    <t>pr</t>
  </si>
  <si>
    <t>7,00</t>
  </si>
  <si>
    <t xml:space="preserve"> 10596 </t>
  </si>
  <si>
    <t>Protetor auricular</t>
  </si>
  <si>
    <t>4,90</t>
  </si>
  <si>
    <t xml:space="preserve"> 10599 </t>
  </si>
  <si>
    <t>Protetor solar fps 30 com 120ml</t>
  </si>
  <si>
    <t>18,00</t>
  </si>
  <si>
    <t xml:space="preserve"> 10362 </t>
  </si>
  <si>
    <t>Seguro de vida e acidente em grupo</t>
  </si>
  <si>
    <t>12,54</t>
  </si>
  <si>
    <t xml:space="preserve"> 11248 </t>
  </si>
  <si>
    <t>Furadeira e Parafusadeira eletrica Bosch ou Similar profissional</t>
  </si>
  <si>
    <t>Equipamento</t>
  </si>
  <si>
    <t>246,00</t>
  </si>
  <si>
    <t xml:space="preserve"> 11244 </t>
  </si>
  <si>
    <t>Martelo com unha</t>
  </si>
  <si>
    <t>48,95</t>
  </si>
  <si>
    <t xml:space="preserve"> 11249 </t>
  </si>
  <si>
    <t>Serra circular eletrica portatil</t>
  </si>
  <si>
    <t>617,95</t>
  </si>
  <si>
    <t xml:space="preserve"> 10578 </t>
  </si>
  <si>
    <t>Formão grande</t>
  </si>
  <si>
    <t>15,15</t>
  </si>
  <si>
    <t xml:space="preserve"> 10577 </t>
  </si>
  <si>
    <t>Serrote 40cm</t>
  </si>
  <si>
    <t>29,90</t>
  </si>
  <si>
    <t xml:space="preserve"> 10579 </t>
  </si>
  <si>
    <t>Chave de fenda chata 30 cm</t>
  </si>
  <si>
    <t>26,89</t>
  </si>
  <si>
    <t>918,22</t>
  </si>
  <si>
    <t>Instalações para Canteiros de Obras</t>
  </si>
  <si>
    <t xml:space="preserve"> 91693 </t>
  </si>
  <si>
    <t>SERRA CIRCULAR DE BANCADA COM MOTOR ELÉTRICO POTÊNCIA DE 5HP, COM COIFA PARA DISCO 10" - CHI DIURNO. AF_08/2015</t>
  </si>
  <si>
    <t>CHI</t>
  </si>
  <si>
    <t xml:space="preserve"> 88239 </t>
  </si>
  <si>
    <t>AJUDANTE DE CARPINTEIRO COM ENCARGOS COMPLEMENTARES</t>
  </si>
  <si>
    <t xml:space="preserve"> 94974 </t>
  </si>
  <si>
    <t>CONCRETO MAGRO PARA LASTRO, TRAÇO 1:4,5:4,5 (EM MASSA SECA DE CIMENTO/ AREIA MÉDIA/ BRITA 1) - PREPARO MANUAL. AF_05/2021</t>
  </si>
  <si>
    <t>FUES - FUNDAÇÕES E ESTRUTURAS</t>
  </si>
  <si>
    <t xml:space="preserve"> 91692 </t>
  </si>
  <si>
    <t>SERRA CIRCULAR DE BANCADA COM MOTOR ELÉTRICO POTÊNCIA DE 5HP, COM COIFA PARA DISCO 10" - CHP DIURNO. AF_08/2015</t>
  </si>
  <si>
    <t xml:space="preserve"> 00005061 </t>
  </si>
  <si>
    <t>PREGO DE ACO POLIDO COM CABECA 18 X 27 (2 1/2 X 10)</t>
  </si>
  <si>
    <t xml:space="preserve"> 00006194 </t>
  </si>
  <si>
    <t>TABUA *2,5 X 15 CM EM PINUS, MISTA OU EQUIVALENTE DA REGIAO - BRUTA</t>
  </si>
  <si>
    <t xml:space="preserve"> 00044673 </t>
  </si>
  <si>
    <t>CHAPA DE MADEIRA OSB, DE 2,20 X 1,10 M, E = 14 MM</t>
  </si>
  <si>
    <t>57,20</t>
  </si>
  <si>
    <t>URBA - URBANIZAÇÃO</t>
  </si>
  <si>
    <t xml:space="preserve"> 88441 </t>
  </si>
  <si>
    <t>JARDINEIRO COM ENCARGOS COMPLEMENTARES</t>
  </si>
  <si>
    <t xml:space="preserve"> 89032 </t>
  </si>
  <si>
    <t>TRATOR DE ESTEIRAS, POTÊNCIA 100 HP, PESO OPERACIONAL 9,4 T, COM LÂMINA 2,19 M3 - CHP DIURNO. AF_06/2014</t>
  </si>
  <si>
    <t xml:space="preserve"> 89031 </t>
  </si>
  <si>
    <t>TRATOR DE ESTEIRAS, POTÊNCIA 100 HP, PESO OPERACIONAL 9,4 T, COM LÂMINA 2,19 M3 - CHI DIURNO. AF_06/2014</t>
  </si>
  <si>
    <t>1.066,00</t>
  </si>
  <si>
    <t>PAVI - PAVIMENTAÇÃO</t>
  </si>
  <si>
    <t xml:space="preserve"> 5901 </t>
  </si>
  <si>
    <t>CAMINHÃO PIPA 10.000 L TRUCADO, PESO BRUTO TOTAL 23.000 KG, CARGA ÚTIL MÁXIMA 15.935 KG, DISTÂNCIA ENTRE EIXOS 4,8 M, POTÊNCIA 230 CV, INCLUSIVE TANQUE DE AÇO PARA TRANSPORTE DE ÁGUA - CHP DIURNO. AF_06/2014</t>
  </si>
  <si>
    <t xml:space="preserve"> 96463 </t>
  </si>
  <si>
    <t>ROLO COMPACTADOR DE PNEUS, ESTÁTICO, PRESSÃO VARIÁVEL, POTÊNCIA 110 HP, PESO SEM/COM LASTRO 10,8/27 T, LARGURA DE ROLAGEM 2,30 M - CHP DIURNO. AF_06/2017</t>
  </si>
  <si>
    <t xml:space="preserve"> 5903 </t>
  </si>
  <si>
    <t>CAMINHÃO PIPA 10.000 L TRUCADO, PESO BRUTO TOTAL 23.000 KG, CARGA ÚTIL MÁXIMA 15.935 KG, DISTÂNCIA ENTRE EIXOS 4,8 M, POTÊNCIA 230 CV, INCLUSIVE TANQUE DE AÇO PARA TRANSPORTE DE ÁGUA - CHI DIURNO. AF_06/2014</t>
  </si>
  <si>
    <t xml:space="preserve"> 96464 </t>
  </si>
  <si>
    <t>ROLO COMPACTADOR DE PNEUS, ESTÁTICO, PRESSÃO VARIÁVEL, POTÊNCIA 110 HP, PESO SEM/COM LASTRO 10,8/27 T, LARGURA DE ROLAGEM 2,30 M - CHI DIURNO. AF_06/2017</t>
  </si>
  <si>
    <t xml:space="preserve"> 5932 </t>
  </si>
  <si>
    <t>MOTONIVELADORA POTÊNCIA BÁSICA LÍQUIDA (PRIMEIRA MARCHA) 125 HP, PESO BRUTO 13032 KG, LARGURA DA LÂMINA DE 3,7 M - CHP DIURNO. AF_06/2014</t>
  </si>
  <si>
    <t xml:space="preserve"> 5934 </t>
  </si>
  <si>
    <t>MOTONIVELADORA POTÊNCIA BÁSICA LÍQUIDA (PRIMEIRA MARCHA) 125 HP, PESO BRUTO 13032 KG, LARGURA DA LÂMINA DE 3,7 M - CHI DIURNO. AF_06/2014</t>
  </si>
  <si>
    <t>MOVT - MOVIMENTO DE TERRA</t>
  </si>
  <si>
    <t xml:space="preserve"> 5678 </t>
  </si>
  <si>
    <t>RETROESCAVADEIRA SOBRE RODAS COM CARREGADEIRA, TRAÇÃO 4X4, POTÊNCIA LÍQ. 88 HP, CAÇAMBA CARREG. CAP. MÍN. 1 M3, CAÇAMBA RETRO CAP. 0,26 M3, PESO OPERACIONAL MÍN. 6.674 KG, PROFUNDIDADE ESCAVAÇÃO MÁX. 4,37 M - CHP DIURNO. AF_06/2014</t>
  </si>
  <si>
    <t xml:space="preserve"> 5679 </t>
  </si>
  <si>
    <t>RETROESCAVADEIRA SOBRE RODAS COM CARREGADEIRA, TRAÇÃO 4X4, POTÊNCIA LÍQ. 88 HP, CAÇAMBA CARREG. CAP. MÍN. 1 M3, CAÇAMBA RETRO CAP. 0,26 M3, PESO OPERACIONAL MÍN. 6.674 KG, PROFUNDIDADE ESCAVAÇÃO MÁX. 4,37 M - CHI DIURNO. AF_06/2014</t>
  </si>
  <si>
    <t xml:space="preserve"> 91533 </t>
  </si>
  <si>
    <t>COMPACTADOR DE SOLOS DE PERCUSSÃO (SOQUETE) COM MOTOR A GASOLINA 4 TEMPOS, POTÊNCIA 4 CV - CHP DIURNO. AF_08/2015</t>
  </si>
  <si>
    <t xml:space="preserve"> 00006079 </t>
  </si>
  <si>
    <t>ARGILA, ARGILA VERMELHA OU ARGILA ARENOSA (RETIRADA NA JAZIDA, SEM TRANSPORTE)</t>
  </si>
  <si>
    <t>14,08</t>
  </si>
  <si>
    <t xml:space="preserve"> 96245 </t>
  </si>
  <si>
    <t>MINIESCAVADEIRA SOBRE ESTEIRAS, POTÊNCIA LÍQUIDA DE *30* HP, PESO OPERACIONAL DE *3.500* KG - CHP DIURNO. AF_04/2017</t>
  </si>
  <si>
    <t xml:space="preserve"> 96246 </t>
  </si>
  <si>
    <t>MINIESCAVADEIRA SOBRE ESTEIRAS, POTÊNCIA LÍQUIDA DE *30* HP, PESO OPERACIONAL DE *3.500* KG - CHI DIURNO. AF_04/2017</t>
  </si>
  <si>
    <t xml:space="preserve"> 88309 </t>
  </si>
  <si>
    <t>PEDREIRO COM ENCARGOS COMPLEMENTARES</t>
  </si>
  <si>
    <t>66,28</t>
  </si>
  <si>
    <t xml:space="preserve"> 91534 </t>
  </si>
  <si>
    <t>COMPACTADOR DE SOLOS DE PERCUSSÃO (SOQUETE) COM MOTOR A GASOLINA 4 TEMPOS, POTÊNCIA 4 CV - CHI DIURNO. AF_08/2015</t>
  </si>
  <si>
    <t>45,72</t>
  </si>
  <si>
    <t>42,90</t>
  </si>
  <si>
    <t xml:space="preserve"> 100973 </t>
  </si>
  <si>
    <t>CARGA, MANOBRA E DESCARGA DE SOLOS E MATERIAIS GRANULARES EM CAMINHÃO BASCULANTE 6 M³ - CARGA COM PÁ CARREGADEIRA (CAÇAMBA DE 1,7 A 2,8 M³ / 128 HP) E DESCARGA LIVRE (UNIDADE: M3). AF_07/2020</t>
  </si>
  <si>
    <t>TRAN - TRANSPORTES, CARGAS E DESCARGAS</t>
  </si>
  <si>
    <t xml:space="preserve"> 90681 </t>
  </si>
  <si>
    <t>PERFURATRIZ HIDRÁULICA SOBRE CAMINHÃO COM TRADO CURTO ACOPLADO, PROFUNDIDADE MÁXIMA DE 20 M, DIÂMETRO MÁXIMO DE 1500 MM, POTÊNCIA INSTALADA DE 137 HP, MESA ROTATIVA COM TORQUE MÁXIMO DE 30 KNM - CHI DIURNO. AF_06/2015</t>
  </si>
  <si>
    <t xml:space="preserve"> 95578 </t>
  </si>
  <si>
    <t>MONTAGEM DE ARMADURA DE ESTACAS, DIÂMETRO = 12,5 MM. AF_09/2021_PS</t>
  </si>
  <si>
    <t xml:space="preserve"> 90680 </t>
  </si>
  <si>
    <t>PERFURATRIZ HIDRÁULICA SOBRE CAMINHÃO COM TRADO CURTO ACOPLADO, PROFUNDIDADE MÁXIMA DE 20 M, DIÂMETRO MÁXIMO DE 1500 MM, POTÊNCIA INSTALADA DE 137 HP, MESA ROTATIVA COM TORQUE MÁXIMO DE 30 KNM - CHP DIURNO. AF_06/2015</t>
  </si>
  <si>
    <t xml:space="preserve"> 97913 </t>
  </si>
  <si>
    <t>TRANSPORTE COM CAMINHÃO BASCULANTE DE 6 M³, EM VIA URBANA EM REVESTIMENTO PRIMÁRIO (UNIDADE: M3XKM). AF_07/2020</t>
  </si>
  <si>
    <t>M3XKM</t>
  </si>
  <si>
    <t xml:space="preserve"> 00038405 </t>
  </si>
  <si>
    <t>CONCRETO USINADO BOMBEAVEL, CLASSE DE RESISTENCIA C25, COM BRITA 0 E 1, SLUMP = 130 +/- 20 MM, EXCLUI SERVICO DE BOMBEAMENTO (NBR 8953)</t>
  </si>
  <si>
    <t>270,00</t>
  </si>
  <si>
    <t>27,36</t>
  </si>
  <si>
    <t xml:space="preserve"> 00004517 </t>
  </si>
  <si>
    <t>SARRAFO *2,5 X 7,5* CM EM PINUS, MISTA OU EQUIVALENTE DA REGIAO - BRUTA</t>
  </si>
  <si>
    <t xml:space="preserve"> 00002692 </t>
  </si>
  <si>
    <t>DESMOLDANTE PROTETOR PARA FORMAS DE MADEIRA, DE BASE OLEOSA EMULSIONADA EM AGUA</t>
  </si>
  <si>
    <t>L</t>
  </si>
  <si>
    <t xml:space="preserve"> 00040304 </t>
  </si>
  <si>
    <t>PREGO DE ACO POLIDO COM CABECA DUPLA 17 X 27 (2 1/2 X 11)</t>
  </si>
  <si>
    <t xml:space="preserve"> 00005074 </t>
  </si>
  <si>
    <t>PREGO DE ACO POLIDO COM CABECA 15 X 18 (1 1/2 X 13)</t>
  </si>
  <si>
    <t xml:space="preserve"> 00006212 </t>
  </si>
  <si>
    <t>TABUA *2,5 X 30 CM EM PINUS, MISTA OU EQUIVALENTE DA REGIAO - BRUTA</t>
  </si>
  <si>
    <t xml:space="preserve"> 00005073 </t>
  </si>
  <si>
    <t>PREGO DE ACO POLIDO COM CABECA 17 X 24 (2 1/4 X 11)</t>
  </si>
  <si>
    <t>78,26</t>
  </si>
  <si>
    <t xml:space="preserve"> 88245 </t>
  </si>
  <si>
    <t>ARMADOR COM ENCARGOS COMPLEMENTARES</t>
  </si>
  <si>
    <t xml:space="preserve"> 88238 </t>
  </si>
  <si>
    <t>AJUDANTE DE ARMADOR COM ENCARGOS COMPLEMENTARES</t>
  </si>
  <si>
    <t xml:space="preserve"> 92801 </t>
  </si>
  <si>
    <t>CORTE E DOBRA DE AÇO CA-50, DIÂMETRO DE 6,3 MM. AF_06/2022</t>
  </si>
  <si>
    <t xml:space="preserve"> 00039017 </t>
  </si>
  <si>
    <t>ESPACADOR / DISTANCIADOR CIRCULAR COM ENTRADA LATERAL, EM PLASTICO, PARA VERGALHAO *4,2 A 12,5* MM, COBRIMENTO 20 MM</t>
  </si>
  <si>
    <t xml:space="preserve"> 00043132 </t>
  </si>
  <si>
    <t>ARAME RECOZIDO 16 BWG, D = 1,65 MM (0,016 KG/M) OU 18 BWG, D = 1,25 MM (0,01 KG/M)</t>
  </si>
  <si>
    <t>28,81</t>
  </si>
  <si>
    <t xml:space="preserve"> 92802 </t>
  </si>
  <si>
    <t>CORTE E DOBRA DE AÇO CA-50, DIÂMETRO DE 8,0 MM. AF_06/2022</t>
  </si>
  <si>
    <t>216,63</t>
  </si>
  <si>
    <t xml:space="preserve"> 92803 </t>
  </si>
  <si>
    <t>CORTE E DOBRA DE AÇO CA-50, DIÂMETRO DE 10,0 MM. AF_06/2022</t>
  </si>
  <si>
    <t>190,34</t>
  </si>
  <si>
    <t xml:space="preserve"> 92804 </t>
  </si>
  <si>
    <t>CORTE E DOBRA DE AÇO CA-50, DIÂMETRO DE 12,5 MM. AF_06/2022</t>
  </si>
  <si>
    <t>75,88</t>
  </si>
  <si>
    <t xml:space="preserve"> 92800 </t>
  </si>
  <si>
    <t>CORTE E DOBRA DE AÇO CA-60, DIÂMETRO DE 5,0 MM. AF_06/2022</t>
  </si>
  <si>
    <t>41,59</t>
  </si>
  <si>
    <t xml:space="preserve"> 90586 </t>
  </si>
  <si>
    <t>VIBRADOR DE IMERSÃO, DIÂMETRO DE PONTEIRA 45MM, MOTOR ELÉTRICO TRIFÁSICO POTÊNCIA DE 2 CV - CHP DIURNO. AF_06/2015</t>
  </si>
  <si>
    <t xml:space="preserve"> 90587 </t>
  </si>
  <si>
    <t>VIBRADOR DE IMERSÃO, DIÂMETRO DE PONTEIRA 45MM, MOTOR ELÉTRICO TRIFÁSICO POTÊNCIA DE 2 CV - CHI DIURNO. AF_06/2015</t>
  </si>
  <si>
    <t xml:space="preserve"> 00001525 </t>
  </si>
  <si>
    <t>CONCRETO USINADO BOMBEAVEL, CLASSE DE RESISTENCIA C30, BRITA 0 E 1, SLUMP = 100 +/- 20 MM, COM BOMBEAMENTO (DISPONIBILIZACAO DE BOMBA), SEM O LANCAMENTO (NBR 8953)</t>
  </si>
  <si>
    <t>16,96</t>
  </si>
  <si>
    <t>18,36</t>
  </si>
  <si>
    <t xml:space="preserve"> 89226 </t>
  </si>
  <si>
    <t>BETONEIRA CAPACIDADE NOMINAL DE 600 L, CAPACIDADE DE MISTURA 360 L, MOTOR ELÉTRICO TRIFÁSICO POTÊNCIA DE 4 CV, SEM CARREGADOR - CHI DIURNO. AF_05/2023</t>
  </si>
  <si>
    <t xml:space="preserve"> 89225 </t>
  </si>
  <si>
    <t>BETONEIRA CAPACIDADE NOMINAL DE 600 L, CAPACIDADE DE MISTURA 360 L, MOTOR ELÉTRICO TRIFÁSICO POTÊNCIA DE 4 CV, SEM CARREGADOR - CHP DIURNO. AF_05/2023</t>
  </si>
  <si>
    <t xml:space="preserve"> 88377 </t>
  </si>
  <si>
    <t>OPERADOR DE BETONEIRA ESTACIONÁRIA/MISTURADOR COM ENCARGOS COMPLEMENTARES</t>
  </si>
  <si>
    <t xml:space="preserve"> 00004721 </t>
  </si>
  <si>
    <t>PEDRA BRITADA N. 1 (9,5 A 19 MM) POSTO PEDREIRA/FORNECEDOR, SEM FRETE</t>
  </si>
  <si>
    <t>4,93</t>
  </si>
  <si>
    <t>75,20</t>
  </si>
  <si>
    <t>0,39</t>
  </si>
  <si>
    <t>83,04</t>
  </si>
  <si>
    <t>144,45</t>
  </si>
  <si>
    <t>71,44</t>
  </si>
  <si>
    <t>6,43</t>
  </si>
  <si>
    <t xml:space="preserve"> 92264 </t>
  </si>
  <si>
    <t>FABRICAÇÃO DE FÔRMA PARA PILARES E ESTRUTURAS SIMILARES, EM CHAPA DE MADEIRA COMPENSADA PLASTIFICADA, E = 18 MM. AF_09/2020</t>
  </si>
  <si>
    <t xml:space="preserve"> 00040275 </t>
  </si>
  <si>
    <t>LOCACAO DE VIGA SANDUICHE METALICA VAZADA PARA TRAVAMENTO DE PILARES, ALTURA DE *8* CM, LARGURA DE *6* CM E EXTENSAO DE 2 M</t>
  </si>
  <si>
    <t>MES</t>
  </si>
  <si>
    <t xml:space="preserve"> 00040271 </t>
  </si>
  <si>
    <t>LOCACAO DE APRUMADOR METALICO DE PILAR, COM ALTURA E ANGULO REGULAVEIS, EXTENSAO DE *1,50* A *2,80* M</t>
  </si>
  <si>
    <t xml:space="preserve"> 00040287 </t>
  </si>
  <si>
    <t>LOCACAO DE BARRA DE ANCORAGEM DE 0,80 A 1,20 M DE EXTENSAO, COM ROSCA DE 5/8", INCLUINDO PORCA E FLANGE</t>
  </si>
  <si>
    <t>182,40</t>
  </si>
  <si>
    <t>155,59</t>
  </si>
  <si>
    <t>406,18</t>
  </si>
  <si>
    <t>472,41</t>
  </si>
  <si>
    <t>211,61</t>
  </si>
  <si>
    <t xml:space="preserve"> 00001527 </t>
  </si>
  <si>
    <t>CONCRETO USINADO BOMBEAVEL, CLASSE DE RESISTENCIA C25, BRITA 0 E 1, SLUMP = 100 +/- 20 MM, COM BOMBEAMENTO (DISPONIBILIZACAO DE BOMBA), SEM O LANCAMENTO (NBR 8953)</t>
  </si>
  <si>
    <t>12,92</t>
  </si>
  <si>
    <t xml:space="preserve"> 92272 </t>
  </si>
  <si>
    <t>FABRICAÇÃO DE ESCORAS DE VIGA DO TIPO GARFO, EM MADEIRA. AF_09/2020</t>
  </si>
  <si>
    <t xml:space="preserve"> 92266 </t>
  </si>
  <si>
    <t>FABRICAÇÃO DE FÔRMA PARA VIGAS, EM CHAPA DE MADEIRA COMPENSADA PLASTIFICADA, E = 18 MM. AF_09/2020</t>
  </si>
  <si>
    <t xml:space="preserve"> 00006193 </t>
  </si>
  <si>
    <t>TABUA NAO APARELHADA *2,5 X 20* CM, EM MACARANDUBA/MASSARANDUBA, ANGELIM OU EQUIVALENTE DA REGIAO - BRUTA</t>
  </si>
  <si>
    <t>169,88</t>
  </si>
  <si>
    <t>5,68</t>
  </si>
  <si>
    <t>163,81</t>
  </si>
  <si>
    <t>233,64</t>
  </si>
  <si>
    <t>73,96</t>
  </si>
  <si>
    <t>132,78</t>
  </si>
  <si>
    <t>10,14</t>
  </si>
  <si>
    <t xml:space="preserve"> 87294 </t>
  </si>
  <si>
    <t>ARGAMASSA TRAÇO 1:2:9 (EM VOLUME DE CIMENTO, CAL E AREIA MÉDIA ÚMIDA) PARA EMBOÇO/MASSA ÚNICA/ASSENTAMENTO DE ALVENARIA DE VEDAÇÃO, PREPARO MECÂNICO COM BETONEIRA 600 L. AF_08/2019</t>
  </si>
  <si>
    <t xml:space="preserve"> 92270 </t>
  </si>
  <si>
    <t>FABRICAÇÃO DE FÔRMA PARA VIGAS, COM MADEIRA SERRADA, E = 25 MM. AF_09/2020</t>
  </si>
  <si>
    <t xml:space="preserve"> 94964 </t>
  </si>
  <si>
    <t>CONCRETO FCK = 20MPA, TRAÇO 1:2,7:3 (EM MASSA SECA DE CIMENTO/ AREIA MÉDIA/ BRITA 1) - PREPARO MECÂNICO COM BETONEIRA 400 L. AF_05/2021</t>
  </si>
  <si>
    <t>19,10</t>
  </si>
  <si>
    <t>14,40</t>
  </si>
  <si>
    <t xml:space="preserve"> 92273 </t>
  </si>
  <si>
    <t>FABRICAÇÃO DE ESCORAS DO TIPO PONTALETE, EM MADEIRA, PARA PÉ-DIREITO SIMPLES. AF_09/2020</t>
  </si>
  <si>
    <t xml:space="preserve"> 103674 </t>
  </si>
  <si>
    <t>CONCRETAGEM DE VIGAS E LAJES, FCK=25 MPA, PARA LAJES PREMOLDADAS COM USO DE BOMBA - LANÇAMENTO, ADENSAMENTO E ACABAMENTO. AF_02/2022_PS</t>
  </si>
  <si>
    <t xml:space="preserve"> 92767 </t>
  </si>
  <si>
    <t>ARMAÇÃO DE LAJE DE ESTRUTURA CONVENCIONAL DE CONCRETO ARMADO UTILIZANDO AÇO CA-60 DE 4,2 MM - MONTAGEM. AF_06/2022</t>
  </si>
  <si>
    <t xml:space="preserve"> 00003736 </t>
  </si>
  <si>
    <t>LAJE PRE-MOLDADA CONVENCIONAL (LAJOTAS + VIGOTAS) PARA FORRO, UNIDIRECIONAL, SOBRECARGA DE 100 KG/M2, VAO ATE 4,00 M (SEM COLOCACAO)</t>
  </si>
  <si>
    <t>80,74</t>
  </si>
  <si>
    <t>9,93</t>
  </si>
  <si>
    <t>79,56</t>
  </si>
  <si>
    <t>1,23</t>
  </si>
  <si>
    <t xml:space="preserve"> 92268 </t>
  </si>
  <si>
    <t>FABRICAÇÃO DE FÔRMA PARA LAJES, EM CHAPA DE MADEIRA COMPENSADA PLASTIFICADA, E = 18 MM. AF_09/2020</t>
  </si>
  <si>
    <t xml:space="preserve"> 00010749 </t>
  </si>
  <si>
    <t>LOCACAO DE ESCORA METALICA TELESCOPICA, COM ALTURA REGULAVEL DE *1,80* A *3,20* M, COM CAPACIDADE DE CARGA DE NO MINIMO 1000 KGF (10 KN), INCLUSO TRIPE E FORCADO</t>
  </si>
  <si>
    <t>M/MES</t>
  </si>
  <si>
    <t xml:space="preserve"> 00040270 </t>
  </si>
  <si>
    <t>VIGA DE ESCORAMENTO H20, DE MADEIRA, PESO DE 5,00 A 5,20 KG/M, COM EXTREMIDADES PLASTICAS</t>
  </si>
  <si>
    <t>6,32</t>
  </si>
  <si>
    <t xml:space="preserve"> 91277 </t>
  </si>
  <si>
    <t>PLACA VIBRATÓRIA REVERSÍVEL COM MOTOR 4 TEMPOS A GASOLINA, FORÇA CENTRÍFUGA DE 25 KN (2500 KGF), POTÊNCIA 5,5 CV - CHP DIURNO. AF_08/2015</t>
  </si>
  <si>
    <t xml:space="preserve"> 91278 </t>
  </si>
  <si>
    <t>PLACA VIBRATÓRIA REVERSÍVEL COM MOTOR 4 TEMPOS A GASOLINA, FORÇA CENTRÍFUGA DE 25 KN (2500 KGF), POTÊNCIA 5,5 CV - CHI DIURNO. AF_08/2015</t>
  </si>
  <si>
    <t>30,95</t>
  </si>
  <si>
    <t xml:space="preserve"> 00042408 </t>
  </si>
  <si>
    <t>LONA PLASTICA EXTRA FORTE PRETA, E = 200 MICRA</t>
  </si>
  <si>
    <t>619,00</t>
  </si>
  <si>
    <t xml:space="preserve"> 00042407 </t>
  </si>
  <si>
    <t>TRELICA NERVURADA (ESPACADOR), ALTURA = 120,0 MM, DIAMETRO DOS BANZOS INFERIORES E SUPERIOR = 6,0 MM, DIAMETRO DA DIAGONAL = 4,2 MM</t>
  </si>
  <si>
    <t xml:space="preserve"> 00021141 </t>
  </si>
  <si>
    <t>TELA DE ACO SOLDADA NERVURADA, CA-60, Q-92, (1,48 KG/M2), DIAMETRO DO FIO = 4,2 MM, LARGURA = 2,45 X 60 M DE COMPRIMENTO, ESPACAMENTO DA MALHA = 15 X 15 CM</t>
  </si>
  <si>
    <t>PISO - PISOS</t>
  </si>
  <si>
    <t xml:space="preserve"> 95282 </t>
  </si>
  <si>
    <t>DESEMPENADEIRA DE CONCRETO, PESO DE 78 KG, 4 PÁS, MOTOR A GASOLINA, POTÊNCIA 5,5 HP - CHP DIURNO. AF_05/2023</t>
  </si>
  <si>
    <t xml:space="preserve"> 00043146 </t>
  </si>
  <si>
    <t>ENDURECEDOR MINERAL DE BASE CIMENTICIA PARA PISO DE CONCRETO</t>
  </si>
  <si>
    <t xml:space="preserve"> 00034492 </t>
  </si>
  <si>
    <t>CONCRETO USINADO BOMBEAVEL, CLASSE DE RESISTENCIA C20, COM BRITA 0 E 1, SLUMP = 100 +/- 20 MM, EXCLUI SERVICO DE BOMBEAMENTO (NBR 8953)</t>
  </si>
  <si>
    <t>Pavimentações Externas</t>
  </si>
  <si>
    <t xml:space="preserve"> 10550 </t>
  </si>
  <si>
    <t>Encargos Complementares - Pedreiro</t>
  </si>
  <si>
    <t>3,67</t>
  </si>
  <si>
    <t>0,91</t>
  </si>
  <si>
    <t xml:space="preserve"> 10594 </t>
  </si>
  <si>
    <t>Encargos Complementares - Serralheiro ou Operador de Equipamento Leve</t>
  </si>
  <si>
    <t>3,64</t>
  </si>
  <si>
    <t>0,81</t>
  </si>
  <si>
    <t xml:space="preserve"> 00004750/SINAPI </t>
  </si>
  <si>
    <t>Pedreiro (horista)</t>
  </si>
  <si>
    <t>4,75</t>
  </si>
  <si>
    <t xml:space="preserve"> 12950 </t>
  </si>
  <si>
    <t>Operador de equipamento leve - SICRO</t>
  </si>
  <si>
    <t>14,41</t>
  </si>
  <si>
    <t>3,24</t>
  </si>
  <si>
    <t xml:space="preserve"> 2866 </t>
  </si>
  <si>
    <t>Mastique de Poliuretano NP1, MBT, BASF ou similar, cartucho com 300ml</t>
  </si>
  <si>
    <t>l</t>
  </si>
  <si>
    <t>159,63</t>
  </si>
  <si>
    <t>9,57</t>
  </si>
  <si>
    <t xml:space="preserve"> 12749 </t>
  </si>
  <si>
    <t>Aluguel de Máquina de corte em asfalto/concreto utilizando disco diamantado diam. 350 mm (não inclui o disco)</t>
  </si>
  <si>
    <t>d</t>
  </si>
  <si>
    <t>80,00</t>
  </si>
  <si>
    <t>2,24</t>
  </si>
  <si>
    <t xml:space="preserve"> 12750 </t>
  </si>
  <si>
    <t>Disco de corte diamantado para asfalto e concreto diam. 350mm (utilização 1.000,0m)</t>
  </si>
  <si>
    <t>414,32</t>
  </si>
  <si>
    <t>0,74</t>
  </si>
  <si>
    <t xml:space="preserve"> 11247 </t>
  </si>
  <si>
    <t>Serra mármore</t>
  </si>
  <si>
    <t>327,80</t>
  </si>
  <si>
    <t>0,40</t>
  </si>
  <si>
    <t xml:space="preserve"> 11246 </t>
  </si>
  <si>
    <t>Escala métrica de bambú</t>
  </si>
  <si>
    <t>Un</t>
  </si>
  <si>
    <t>10,22</t>
  </si>
  <si>
    <t>0,01</t>
  </si>
  <si>
    <t xml:space="preserve"> 11265 </t>
  </si>
  <si>
    <t>Martelo de borracha com cabo</t>
  </si>
  <si>
    <t>18,75</t>
  </si>
  <si>
    <t xml:space="preserve"> 11243 </t>
  </si>
  <si>
    <t>Martelo sem unha</t>
  </si>
  <si>
    <t>28,00</t>
  </si>
  <si>
    <t xml:space="preserve"> 4722 </t>
  </si>
  <si>
    <t>Colher de pedreiro</t>
  </si>
  <si>
    <t>18,80</t>
  </si>
  <si>
    <t>0,05</t>
  </si>
  <si>
    <t xml:space="preserve"> 11245 </t>
  </si>
  <si>
    <t>Desempoladeira de madeira 12x22</t>
  </si>
  <si>
    <t>11,60</t>
  </si>
  <si>
    <t>0,13</t>
  </si>
  <si>
    <t>0,24</t>
  </si>
  <si>
    <t xml:space="preserve"> 10789 </t>
  </si>
  <si>
    <t>Nível de bolha de madeira</t>
  </si>
  <si>
    <t>15,40</t>
  </si>
  <si>
    <t xml:space="preserve"> 10282 </t>
  </si>
  <si>
    <t>Regua de alumínio c/ 2,00m (para pedreiro)</t>
  </si>
  <si>
    <t>44,00</t>
  </si>
  <si>
    <t xml:space="preserve"> 11264 </t>
  </si>
  <si>
    <t>Marreta de 1/2 kg com cabo</t>
  </si>
  <si>
    <t>13,52</t>
  </si>
  <si>
    <t>0,67</t>
  </si>
  <si>
    <t xml:space="preserve"> 4174 </t>
  </si>
  <si>
    <t>Desempenadeira de aço lisa, cabo madeira, ref:143, Atlas ou similar</t>
  </si>
  <si>
    <t>12,00</t>
  </si>
  <si>
    <t xml:space="preserve"> 10790 </t>
  </si>
  <si>
    <t>Prumo de face</t>
  </si>
  <si>
    <t>25,95</t>
  </si>
  <si>
    <t xml:space="preserve"> 10586 </t>
  </si>
  <si>
    <t>Torquesa</t>
  </si>
  <si>
    <t>39,00</t>
  </si>
  <si>
    <t xml:space="preserve"> 10585 </t>
  </si>
  <si>
    <t>Arco de serra</t>
  </si>
  <si>
    <t>19,90</t>
  </si>
  <si>
    <t>30,00</t>
  </si>
  <si>
    <t xml:space="preserve"> 280025 </t>
  </si>
  <si>
    <t>SERRALHEIRO COM ENCARGOS COMPLEMENTARES</t>
  </si>
  <si>
    <t xml:space="preserve"> 280009 </t>
  </si>
  <si>
    <t>AUXILIAR DE SERRALHEIRO COM ENCARGOS COMPLEMENTARES</t>
  </si>
  <si>
    <t xml:space="preserve"> D00482 </t>
  </si>
  <si>
    <t>Solda topo descendente chanfrada chapa/perfil/tubo aço conversor diesel</t>
  </si>
  <si>
    <t xml:space="preserve"> D00414 </t>
  </si>
  <si>
    <t>Perfil aço estrutural em "U"</t>
  </si>
  <si>
    <t>16.805,58</t>
  </si>
  <si>
    <t>PARE - PAREDES/PAINEIS</t>
  </si>
  <si>
    <t xml:space="preserve"> 100489 </t>
  </si>
  <si>
    <t>ARGAMASSA TRAÇO 1:3 (EM VOLUME DE CIMENTO E AREIA MÉDIA ÚMIDA), PREPARO MECÂNICO COM BETONEIRA 600 L. AF_08/2019</t>
  </si>
  <si>
    <t xml:space="preserve"> 00000665 </t>
  </si>
  <si>
    <t>ELEMENTO VAZADO DE CONCRETO, QUADRICULADO, 16 FUROS *50 X 50 X 7* CM</t>
  </si>
  <si>
    <t>84,20</t>
  </si>
  <si>
    <t xml:space="preserve"> 87369 </t>
  </si>
  <si>
    <t>ARGAMASSA TRAÇO 1:2:8 (EM VOLUME DE CIMENTO, CAL E AREIA MÉDIA ÚMIDA) PARA EMBOÇO/MASSA ÚNICA/ASSENTAMENTO DE ALVENARIA DE VEDAÇÃO, PREPARO MANUAL. AF_08/2019</t>
  </si>
  <si>
    <t xml:space="preserve"> 00037592 </t>
  </si>
  <si>
    <t>BLOCO CERAMICO / TIJOLO VAZADO PARA ALVENARIA DE VEDACAO, FUROS NA VERTICAL DE 9 X 19 X 39 CM (L X A X C)</t>
  </si>
  <si>
    <t xml:space="preserve"> 00034557 </t>
  </si>
  <si>
    <t>TELA DE ACO SOLDADA GALVANIZADA/ZINCADA PARA ALVENARIA, FIO D = *1,20 A 1,70* MM, MALHA 15 X 15 MM, (C X L) *50 X 7,5* CM</t>
  </si>
  <si>
    <t xml:space="preserve"> 00037395 </t>
  </si>
  <si>
    <t>PINO DE ACO COM FURO, HASTE = 27 MM (ACAO DIRETA)</t>
  </si>
  <si>
    <t>CENTO</t>
  </si>
  <si>
    <t>395,31</t>
  </si>
  <si>
    <t xml:space="preserve"> 00038124 </t>
  </si>
  <si>
    <t>ESPUMA EXPANSIVA DE POLIURETANO, APLICACAO MANUAL - 500 ML</t>
  </si>
  <si>
    <t>67,10</t>
  </si>
  <si>
    <t>ESQV - ESQUADRIAS/FERRAGENS/VIDROS</t>
  </si>
  <si>
    <t xml:space="preserve"> 00007568 </t>
  </si>
  <si>
    <t>BUCHA DE NYLON SEM ABA S10, COM PARAFUSO DE 6,10 X 65 MM EM ACO ZINCADO COM ROSCA SOBERBA, CABECA CHATA E FENDA PHILLIPS</t>
  </si>
  <si>
    <t xml:space="preserve"> 00036888 </t>
  </si>
  <si>
    <t>GUARNICAO / MOLDURA / ARREMATE DE ACABAMENTO PARA ESQUADRIA, EM ALUMINIO PERFIL 25, ACABAMENTO ANODIZADO BRANCO OU BRILHANTE, PARA 1 FACE</t>
  </si>
  <si>
    <t xml:space="preserve"> 00000142 </t>
  </si>
  <si>
    <t>SELANTE ELASTICO MONOCOMPONENTE A BASE DE POLIURETANO (PU) PARA JUNTAS DIVERSAS</t>
  </si>
  <si>
    <t>310ML</t>
  </si>
  <si>
    <t xml:space="preserve"> 00039025 </t>
  </si>
  <si>
    <t>PORTA DE ABRIR, TIPO VENEZIANA, EM ALUMINIO, ACABAMENTO ANODIZADO NATURAL, 90 CM X 210 CM (LARGURA X ALTURA), SEM GUARNICAO/ALIZAR/VISTA</t>
  </si>
  <si>
    <t>9,13</t>
  </si>
  <si>
    <t>INHI - INSTALAÇÕES HIDROS SANITÁRIAS</t>
  </si>
  <si>
    <t xml:space="preserve"> 88267 </t>
  </si>
  <si>
    <t>ENCANADOR OU BOMBEIRO HIDRÁULICO COM ENCARGOS COMPLEMENTARES</t>
  </si>
  <si>
    <t xml:space="preserve"> 00036204 </t>
  </si>
  <si>
    <t>BARRA DE APOIO RETA, EM ACO INOX POLIDO, COMPRIMENTO 60CM, DIAMETRO MINIMO 3 CM</t>
  </si>
  <si>
    <t xml:space="preserve"> 00004351 </t>
  </si>
  <si>
    <t>PARAFUSO NIQUELADO 3 1/2" COM ACABAMENTO CROMADO PARA FIXAR PECA SANITARIA, INCLUI PORCA CEGA, ARRUELA E BUCHA DE NYLON TAMANHO S-8</t>
  </si>
  <si>
    <t>2,00</t>
  </si>
  <si>
    <t>6,60</t>
  </si>
  <si>
    <t>6,93</t>
  </si>
  <si>
    <t>0,65</t>
  </si>
  <si>
    <t xml:space="preserve"> 00004377 </t>
  </si>
  <si>
    <t>PARAFUSO DE ACO ZINCADO COM ROSCA SOBERBA, CABECA CHATA E FENDA SIMPLES, DIAMETRO 4,2 MM, COMPRIMENTO * 32 * MM</t>
  </si>
  <si>
    <t xml:space="preserve"> 00039961 </t>
  </si>
  <si>
    <t>SILICONE ACETICO USO GERAL INCOLOR 280 G</t>
  </si>
  <si>
    <t xml:space="preserve"> 00034381 </t>
  </si>
  <si>
    <t>JANELA MAXIM-AR, EM ALUMINIO PERFIL 25, 60 X 80 CM (A X L), ACABAMENTO BRANCO OU BRILHANTE, BATENTE DE 4 A 5 CM, COM VIDRO 4 MM, SEM GUARNICAO/ALIZAR</t>
  </si>
  <si>
    <t>COBE - COBERTURA</t>
  </si>
  <si>
    <t xml:space="preserve"> 93281 </t>
  </si>
  <si>
    <t>GUINCHO ELÉTRICO DE COLUNA, CAPACIDADE 400 KG, COM MOTO FREIO, MOTOR TRIFÁSICO DE 1,25 CV - CHP DIURNO. AF_03/2016</t>
  </si>
  <si>
    <t xml:space="preserve"> 93282 </t>
  </si>
  <si>
    <t>GUINCHO ELÉTRICO DE COLUNA, CAPACIDADE 400 KG, COM MOTO FREIO, MOTOR TRIFÁSICO DE 1,25 CV - CHI DIURNO. AF_03/2016</t>
  </si>
  <si>
    <t xml:space="preserve"> 88323 </t>
  </si>
  <si>
    <t>TELHADISTA COM ENCARGOS COMPLEMENTARES</t>
  </si>
  <si>
    <t xml:space="preserve"> 00011029 </t>
  </si>
  <si>
    <t>HASTE RETA PARA GANCHO DE FERRO GALVANIZADO, COM ROSCA 1/4" X 30 CM PARA FIXACAO DE TELHA METALICA, INCLUI PORCA E ARRUELAS DE VEDACAO</t>
  </si>
  <si>
    <t>CJ</t>
  </si>
  <si>
    <t xml:space="preserve"> 00007243 </t>
  </si>
  <si>
    <t>TELHA TRAPEZOIDAL EM ACO ZINCADO, SEM PINTURA, ALTURA DE APROXIMADAMENTE 40 MM, ESPESSURA DE 0,50 MM E LARGURA UTIL DE 980 MM</t>
  </si>
  <si>
    <t>78,42</t>
  </si>
  <si>
    <t>712,79</t>
  </si>
  <si>
    <t>562,50</t>
  </si>
  <si>
    <t>187,50</t>
  </si>
  <si>
    <t xml:space="preserve"> 00013388 </t>
  </si>
  <si>
    <t>SOLDA EM BARRA DE ESTANHO-CHUMBO 50/50</t>
  </si>
  <si>
    <t xml:space="preserve"> 00040783 </t>
  </si>
  <si>
    <t>CALHA QUADRADA DE CHAPA DE ACO GALVANIZADA NUM 24, CORTE 50 CM</t>
  </si>
  <si>
    <t xml:space="preserve"> 00005104 </t>
  </si>
  <si>
    <t>REBITE DE REPUXO EM ALUMINIO VAZADO, DIAMETRO 3,2 X 8 MM DE COMPRIMENTO (1KG = 1025 UNIDADES)</t>
  </si>
  <si>
    <t>30,92</t>
  </si>
  <si>
    <t>298,00</t>
  </si>
  <si>
    <t>TELHAS</t>
  </si>
  <si>
    <t xml:space="preserve"> I2048 </t>
  </si>
  <si>
    <t>TELHA DE ALUMÍNIO</t>
  </si>
  <si>
    <t xml:space="preserve"> I2543 </t>
  </si>
  <si>
    <t xml:space="preserve"> I1530 </t>
  </si>
  <si>
    <t>MONTADOR</t>
  </si>
  <si>
    <t xml:space="preserve"> I1215 </t>
  </si>
  <si>
    <t>GANCHO COM PORCA E ARRUELA</t>
  </si>
  <si>
    <t>38,65</t>
  </si>
  <si>
    <t>0,72</t>
  </si>
  <si>
    <t>IMPE - IMPERMEABILIZAÇÕES E PROTEÇÕES DIVERSAS</t>
  </si>
  <si>
    <t xml:space="preserve"> 88270 </t>
  </si>
  <si>
    <t>IMPERMEABILIZADOR COM ENCARGOS COMPLEMENTARES</t>
  </si>
  <si>
    <t xml:space="preserve"> 88243 </t>
  </si>
  <si>
    <t>AJUDANTE ESPECIALIZADO COM ENCARGOS COMPLEMENTARES</t>
  </si>
  <si>
    <t xml:space="preserve"> 00000626 </t>
  </si>
  <si>
    <t>MANTA LIQUIDA DE BASE ASFALTICA MODIFICADA COM A ADICAO DE ELASTOMEROS DILUIDOS EM SOLVENTE ORGANICO, APLICACAO A FRIO (MEMBRANA DE EMULSAO ASFALTICA PARA IMPERMEABILIZACAO FLEXIVEL)</t>
  </si>
  <si>
    <t>65,31</t>
  </si>
  <si>
    <t>28,28</t>
  </si>
  <si>
    <t>REVE - REVESTIMENTO E TRATAMENTO DE SUPERFÍCIES</t>
  </si>
  <si>
    <t xml:space="preserve"> 87313 </t>
  </si>
  <si>
    <t>ARGAMASSA TRAÇO 1:3 (EM VOLUME DE CIMENTO E AREIA GROSSA ÚMIDA) PARA CHAPISCO CONVENCIONAL, PREPARO MECÂNICO COM BETONEIRA 400 L. AF_08/2019</t>
  </si>
  <si>
    <t>1.032,57</t>
  </si>
  <si>
    <t xml:space="preserve"> 87292 </t>
  </si>
  <si>
    <t>ARGAMASSA TRAÇO 1:2:8 (EM VOLUME DE CIMENTO, CAL E AREIA MÉDIA ÚMIDA) PARA EMBOÇO/MASSA ÚNICA/ASSENTAMENTO DE ALVENARIA DE VEDAÇÃO, PREPARO MECÂNICO COM BETONEIRA 400 L. AF_08/2019</t>
  </si>
  <si>
    <t xml:space="preserve"> 87407 </t>
  </si>
  <si>
    <t>ARGAMASSA INDUSTRIALIZADA PARA REVESTIMENTOS, MISTURA E PROJEÇÃO DE 1,5 M³/H DE ARGAMASSA. AF_08/2019</t>
  </si>
  <si>
    <t>897,78</t>
  </si>
  <si>
    <t xml:space="preserve"> 88256 </t>
  </si>
  <si>
    <t>AZULEJISTA OU LADRILHISTA COM ENCARGOS COMPLEMENTARES</t>
  </si>
  <si>
    <t xml:space="preserve"> 00001381 </t>
  </si>
  <si>
    <t>ARGAMASSA COLANTE AC I PARA CERAMICAS</t>
  </si>
  <si>
    <t xml:space="preserve"> 00034357 </t>
  </si>
  <si>
    <t>REJUNTE CIMENTICIO, QUALQUER COR</t>
  </si>
  <si>
    <t xml:space="preserve"> 00000536 </t>
  </si>
  <si>
    <t>REVESTIMENTO PARA PAREDE, EM CERAMICA ESMALTADA, FORMATO MENOR OU IGUAL A 2025 CM2</t>
  </si>
  <si>
    <t>103,52</t>
  </si>
  <si>
    <t xml:space="preserve"> 00037596 </t>
  </si>
  <si>
    <t>ARGAMASSA COLANTE TIPO AC III E</t>
  </si>
  <si>
    <t xml:space="preserve"> 00036881 </t>
  </si>
  <si>
    <t>PASTILHA CERAMICA/PORCELANA, REVEST INT/EXT E PISCINA, CORES BRANCA OU FRIAS, SOLIDAS, SEM MESCLAGEM/MISTURA, ACABAMENTO LISO *5 X 5* CM</t>
  </si>
  <si>
    <t>12,02</t>
  </si>
  <si>
    <t>11,45</t>
  </si>
  <si>
    <t>7,80</t>
  </si>
  <si>
    <t xml:space="preserve"> 87301 </t>
  </si>
  <si>
    <t>ARGAMASSA TRAÇO 1:4 (EM VOLUME DE CIMENTO E AREIA MÉDIA ÚMIDA) PARA CONTRAPISO, PREPARO MECÂNICO COM BETONEIRA 400 L. AF_08/2019</t>
  </si>
  <si>
    <t xml:space="preserve"> 00007334 </t>
  </si>
  <si>
    <t>ADITIVO ADESIVO LIQUIDO PARA ARGAMASSAS DE REVESTIMENTOS CIMENTICIOS</t>
  </si>
  <si>
    <t>6,50</t>
  </si>
  <si>
    <t>55,45</t>
  </si>
  <si>
    <t xml:space="preserve"> 00001287 </t>
  </si>
  <si>
    <t>PISO EM CERAMICA ESMALTADA, COR LISA, PEI MAIOR OU IGUAL A 4, FORMATO MENOR OU IGUAL A 2025 CM2</t>
  </si>
  <si>
    <t>61,95</t>
  </si>
  <si>
    <t>9,60</t>
  </si>
  <si>
    <t xml:space="preserve"> 88274 </t>
  </si>
  <si>
    <t>MARMORISTA/GRANITEIRO COM ENCARGOS COMPLEMENTARES</t>
  </si>
  <si>
    <t xml:space="preserve"> 00037595 </t>
  </si>
  <si>
    <t>ARGAMASSA COLANTE TIPO AC III</t>
  </si>
  <si>
    <t xml:space="preserve"> 00020232 </t>
  </si>
  <si>
    <t>SOLEIRA EM GRANITO, POLIDO, TIPO ANDORINHA/ QUARTZ/ CASTELO/ CORUMBA OU OUTROS EQUIVALENTES DA REGIAO, L= *15* CM, E= *2,0* CM</t>
  </si>
  <si>
    <t>4,60</t>
  </si>
  <si>
    <t>PINT - PINTURAS</t>
  </si>
  <si>
    <t xml:space="preserve"> 88310 </t>
  </si>
  <si>
    <t>PINTOR COM ENCARGOS COMPLEMENTARES</t>
  </si>
  <si>
    <t xml:space="preserve"> 00003767 </t>
  </si>
  <si>
    <t>LIXA EM FOLHA PARA PAREDE OU MADEIRA, NUMERO 120, COR VERMELHA</t>
  </si>
  <si>
    <t xml:space="preserve"> 00043626 </t>
  </si>
  <si>
    <t>MASSA CORRIDA PARA SUPERFICIES DE AMBIENTES INTERNOS</t>
  </si>
  <si>
    <t>60,16</t>
  </si>
  <si>
    <t>27,51</t>
  </si>
  <si>
    <t xml:space="preserve"> 00007356 </t>
  </si>
  <si>
    <t>TINTA LATEX ACRILICA PREMIUM, COR BRANCO FOSCO</t>
  </si>
  <si>
    <t>445,41</t>
  </si>
  <si>
    <t>307,09</t>
  </si>
  <si>
    <t>145,28</t>
  </si>
  <si>
    <t xml:space="preserve"> 00007311 </t>
  </si>
  <si>
    <t>TINTA ESMALTE SINTETICO PREMIUM ACETINADO</t>
  </si>
  <si>
    <t xml:space="preserve"> 00005318 </t>
  </si>
  <si>
    <t>DILUENTE AGUARRAS</t>
  </si>
  <si>
    <t>19,32</t>
  </si>
  <si>
    <t>16,44</t>
  </si>
  <si>
    <t>18,90</t>
  </si>
  <si>
    <t>83,50</t>
  </si>
  <si>
    <t xml:space="preserve"> 88248 </t>
  </si>
  <si>
    <t>AUXILIAR DE ENCANADOR OU BOMBEIRO HIDRÁULICO COM ENCARGOS COMPLEMENTARES</t>
  </si>
  <si>
    <t xml:space="preserve"> 00009868 </t>
  </si>
  <si>
    <t>TUBO PVC, SOLDAVEL, DE 25 MM, AGUA FRIA (NBR-5648)</t>
  </si>
  <si>
    <t xml:space="preserve"> 00038383 </t>
  </si>
  <si>
    <t>LIXA D'AGUA EM FOLHA, COR PRETA, GRAO 100</t>
  </si>
  <si>
    <t>81,18</t>
  </si>
  <si>
    <t xml:space="preserve"> 00009874 </t>
  </si>
  <si>
    <t>TUBO PVC, SOLDAVEL, DE 40 MM, AGUA FRIA (NBR-5648)</t>
  </si>
  <si>
    <t>0,35</t>
  </si>
  <si>
    <t xml:space="preserve"> 00009875 </t>
  </si>
  <si>
    <t>TUBO PVC, SOLDAVEL, DE 50 MM, AGUA FRIA (NBR-5648)</t>
  </si>
  <si>
    <t>15,27</t>
  </si>
  <si>
    <t xml:space="preserve"> 00009873 </t>
  </si>
  <si>
    <t>TUBO PVC, SOLDAVEL, DE 60 MM, AGUA FRIA (NBR-5648)</t>
  </si>
  <si>
    <t>18,48</t>
  </si>
  <si>
    <t xml:space="preserve"> 00009871 </t>
  </si>
  <si>
    <t>TUBO PVC, SOLDAVEL, DE 75 MM, AGUA FRIA (NBR-5648)</t>
  </si>
  <si>
    <t>6,28</t>
  </si>
  <si>
    <t xml:space="preserve"> 00000083 </t>
  </si>
  <si>
    <t>ADAPTADOR PVC, SOLDAVEL, COM FLANGES LIVRES, 75 MM X 2 1/2", PARA CAIXA D'AGUA</t>
  </si>
  <si>
    <t xml:space="preserve"> 00020083 </t>
  </si>
  <si>
    <t>SOLUCAO PREPARADORA / LIMPADORA PARA PVC, FRASCO COM 1000 CM3</t>
  </si>
  <si>
    <t xml:space="preserve"> 00000122 </t>
  </si>
  <si>
    <t>ADESIVO PLASTICO PARA PVC, FRASCO COM *850* GR</t>
  </si>
  <si>
    <t xml:space="preserve"> 00000104 </t>
  </si>
  <si>
    <t>ADAPTADOR PVC SOLDAVEL CURTO COM BOLSA E ROSCA, 75 MM X 2 1/2", PARA AGUA FRIA</t>
  </si>
  <si>
    <t xml:space="preserve"> 00000065 </t>
  </si>
  <si>
    <t>ADAPTADOR PVC SOLDAVEL CURTO COM BOLSA E ROSCA, 25 MM X 3/4", PARA AGUA FRIA</t>
  </si>
  <si>
    <t>31,00</t>
  </si>
  <si>
    <t xml:space="preserve"> 00000112 </t>
  </si>
  <si>
    <t>ADAPTADOR PVC SOLDAVEL CURTO COM BOLSA E ROSCA, 50 MM X1 1/2", PARA AGUA FRIA</t>
  </si>
  <si>
    <t xml:space="preserve"> 00000111 </t>
  </si>
  <si>
    <t>ADAPTADOR PVC SOLDAVEL CURTO COM BOLSA E ROSCA, 50 MM X 1 1/4", PARA AGUA FRIA</t>
  </si>
  <si>
    <t xml:space="preserve"> 00000818 </t>
  </si>
  <si>
    <t>BUCHA DE REDUCAO DE PVC, SOLDAVEL, CURTA, COM 60 X 50 MM, PARA AGUA FRIA PREDIAL</t>
  </si>
  <si>
    <t>3,00</t>
  </si>
  <si>
    <t xml:space="preserve"> INHI</t>
  </si>
  <si>
    <t xml:space="preserve"> 00000813 </t>
  </si>
  <si>
    <t>BUCHA DE REDUCAO DE PVC, SOLDAVEL, LONGA, COM 50 X 25 MM, PARA AGUA FRIA PREDIAL</t>
  </si>
  <si>
    <t xml:space="preserve"> 00000816 </t>
  </si>
  <si>
    <t>BUCHA DE REDUCAO DE PVC, SOLDAVEL, LONGA, COM 60 X 25 MM, PARA AGUA FRIA PREDIAL</t>
  </si>
  <si>
    <t xml:space="preserve"> 00000822 </t>
  </si>
  <si>
    <t>BUCHA DE REDUCAO DE PVC, SOLDAVEL, LONGA, COM 60 X 50 MM, PARA AGUA FRIA PREDIAL</t>
  </si>
  <si>
    <t xml:space="preserve"> 00003500 </t>
  </si>
  <si>
    <t>JOELHO, PVC SOLDAVEL, 45 GRAUS, 25 MM, COR MARROM, PARA AGUA FRIA PREDIAL</t>
  </si>
  <si>
    <t xml:space="preserve"> 00003478 </t>
  </si>
  <si>
    <t>JOELHO, PVC SOLDAVEL, 45 GRAUS, 75 MM, COR MARROM, PARA AGUA FRIA PREDIAL</t>
  </si>
  <si>
    <t xml:space="preserve"> 00003529 </t>
  </si>
  <si>
    <t>JOELHO PVC, SOLDAVEL, 90 GRAUS, 25 MM, COR MARROM, PARA AGUA FRIA PREDIAL</t>
  </si>
  <si>
    <t>46,00</t>
  </si>
  <si>
    <t xml:space="preserve"> 00003540 </t>
  </si>
  <si>
    <t>JOELHO PVC, SOLDAVEL, 90 GRAUS, 50 MM, COR MARROM, PARA AGUA FRIA PREDIAL</t>
  </si>
  <si>
    <t xml:space="preserve"> 00003539 </t>
  </si>
  <si>
    <t>JOELHO PVC, SOLDAVEL, 90 GRAUS, 60 MM, COR MARROM, PARA AGUA FRIA PREDIAL</t>
  </si>
  <si>
    <t>4,00</t>
  </si>
  <si>
    <t xml:space="preserve"> 00003873 </t>
  </si>
  <si>
    <t>LUVA DE CORRER PARA TUBO SOLDAVEL, PVC, 25 MM, PARA AGUA FRIA PREDIAL</t>
  </si>
  <si>
    <t>13,00</t>
  </si>
  <si>
    <t xml:space="preserve"> 00003847 </t>
  </si>
  <si>
    <t>LUVA DE CORRER PARA TUBO SOLDAVEL, PVC, 50 MM, PARA AGUA FRIA PREDIAL</t>
  </si>
  <si>
    <t xml:space="preserve"> 00038022 </t>
  </si>
  <si>
    <t>LUVA DE CORRER PARA TUBO SOLDAVEL, PVC, 60 MM, PARA AGUA FRIA PREDIAL</t>
  </si>
  <si>
    <t xml:space="preserve"> 00020147 </t>
  </si>
  <si>
    <t>JOELHO PVC, SOLDAVEL, COM BUCHA DE LATAO, 90 GRAUS, 25 MM X 1/2", PARA AGUA FRIA PREDIAL</t>
  </si>
  <si>
    <t xml:space="preserve"> 00038430 </t>
  </si>
  <si>
    <t>JOELHO DE TRANSICAO, CPVC, SOLDAVEL, 90 GRAUS, 22 MM X 3/4", PARA AGUA QUENTE</t>
  </si>
  <si>
    <t xml:space="preserve"> 00021114 </t>
  </si>
  <si>
    <t>ADESIVO PARA TUBOS CPVC, *75* G</t>
  </si>
  <si>
    <t xml:space="preserve"> 00007139 </t>
  </si>
  <si>
    <t>TE SOLDAVEL, PVC, 90 GRAUS, 25 MM, PARA AGUA FRIA PREDIAL (NBR 5648)</t>
  </si>
  <si>
    <t xml:space="preserve"> 00007142 </t>
  </si>
  <si>
    <t>TE SOLDAVEL, PVC, 90 GRAUS,50 MM, PARA AGUA FRIA PREDIAL (NBR 5648)</t>
  </si>
  <si>
    <t xml:space="preserve"> 00007143 </t>
  </si>
  <si>
    <t>TE SOLDAVEL, PVC, 90 GRAUS, 60 MM, PARA AGUA FRIA PREDIAL (NBR 5648)</t>
  </si>
  <si>
    <t>9,00</t>
  </si>
  <si>
    <t xml:space="preserve"> 00007144 </t>
  </si>
  <si>
    <t>TE SOLDAVEL, PVC, 90 GRAUS, 75 MM, PARA AGUA FRIA PREDIAL (NBR 5648)</t>
  </si>
  <si>
    <t xml:space="preserve"> 00007129 </t>
  </si>
  <si>
    <t>TE DE REDUCAO, PVC, SOLDAVEL, 90 GRAUS, 50 MM X 25 MM, PARA AGUA FRIA PREDIAL</t>
  </si>
  <si>
    <t xml:space="preserve"> 00006141 </t>
  </si>
  <si>
    <t>ENGATE/RABICHO FLEXIVEL PLASTICO (PVC OU ABS) BRANCO 1/2" X 30 CM</t>
  </si>
  <si>
    <t xml:space="preserve"> 00003146 </t>
  </si>
  <si>
    <t>FITA VEDA ROSCA, EM PTFE, ROLO DE 18 MM X 10 M (L X C)</t>
  </si>
  <si>
    <t xml:space="preserve"> 00007132 </t>
  </si>
  <si>
    <t>TE DE REDUCAO, PVC, SOLDAVEL, 90 GRAUS, 75 MM X 50 MM, PARA AGUA FRIA PREDIAL</t>
  </si>
  <si>
    <t xml:space="preserve"> 00007122 </t>
  </si>
  <si>
    <t>TE PVC, SOLDAVEL, COM BUCHA DE LATAO NA BOLSA CENTRAL, 90 GRAUS, 25 MM X 3/4", PARA AGUA FRIA PREDIAL</t>
  </si>
  <si>
    <t xml:space="preserve"> 00003148 </t>
  </si>
  <si>
    <t>FITA VEDA ROSCA, EM PTFE, ROLO DE 18 MM X 50 M (L X C)</t>
  </si>
  <si>
    <t xml:space="preserve"> 00006032 </t>
  </si>
  <si>
    <t>REGISTRO DE ESFERA, PVC, COM VOLANTE, VS, ROSCAVEL, DN 3/4", COM CORPO DIVIDIDO</t>
  </si>
  <si>
    <t xml:space="preserve"> 00006011 </t>
  </si>
  <si>
    <t>REGISTRO GAVETA BRUTO EM LATAO FORJADO, BITOLA 2 1/2"</t>
  </si>
  <si>
    <t xml:space="preserve"> 00006015 </t>
  </si>
  <si>
    <t>REGISTRO GAVETA COM ACABAMENTO E CANOPLA CROMADOS, SIMPLES, BITOLA 1 1/2"</t>
  </si>
  <si>
    <t xml:space="preserve"> 00006005 </t>
  </si>
  <si>
    <t>REGISTRO GAVETA COM ACABAMENTO E CANOPLA CROMADOS, SIMPLES, BITOLA 3/4"</t>
  </si>
  <si>
    <t xml:space="preserve"> 00006024 </t>
  </si>
  <si>
    <t>REGISTRO PRESSAO COM ACABAMENTO E CANOPLA CROMADA, SIMPLES, BITOLA 3/4"</t>
  </si>
  <si>
    <t>8,00</t>
  </si>
  <si>
    <t xml:space="preserve"> 00043977 </t>
  </si>
  <si>
    <t>CAIXA D'AGUA / RESERVATORIO EM POLIETILENO, 3000 LITROS, COM TAMPA</t>
  </si>
  <si>
    <t xml:space="preserve"> 00009841 </t>
  </si>
  <si>
    <t>TUBO PVC, SERIE R, DN 100 MM, PARA ESGOTO OU AGUAS PLUVIAIS PREDIAL (NBR 5688)</t>
  </si>
  <si>
    <t>54,00</t>
  </si>
  <si>
    <t xml:space="preserve"> 00009840 </t>
  </si>
  <si>
    <t>TUBO PVC, SERIE R, DN 150 MM, PARA ESGOTO OU AGUAS PLUVIAIS PREDIAL (NBR 5688)</t>
  </si>
  <si>
    <t xml:space="preserve"> 00020078 </t>
  </si>
  <si>
    <t>PASTA LUBRIFICANTE PARA TUBOS E CONEXOES COM JUNTA ELASTICA, EMBALAGEM DE *400* GR (USO EM PVC, ACO, POLIETILENO E OUTROS)</t>
  </si>
  <si>
    <t xml:space="preserve"> 00000301 </t>
  </si>
  <si>
    <t>ANEL BORRACHA PARA TUBO ESGOTO PREDIAL, DN 100 MM (NBR 5688)</t>
  </si>
  <si>
    <t xml:space="preserve"> 00003528 </t>
  </si>
  <si>
    <t>JOELHO PVC, SOLDAVEL, PB, 45 GRAUS, DN 100 MM, PARA ESGOTO PREDIAL</t>
  </si>
  <si>
    <t>22,00</t>
  </si>
  <si>
    <t xml:space="preserve"> 00003520 </t>
  </si>
  <si>
    <t>JOELHO PVC, SOLDAVEL, PB, 90 GRAUS, DN 100 MM, PARA ESGOTO PREDIAL</t>
  </si>
  <si>
    <t xml:space="preserve"> 00000299 </t>
  </si>
  <si>
    <t>ANEL BORRACHA, DN 100 MM, PARA TUBO SERIE REFORCADA ESGOTO PREDIAL</t>
  </si>
  <si>
    <t xml:space="preserve"> 00020144 </t>
  </si>
  <si>
    <t>JUNCAO SIMPLES, PVC SERIE R, DN 100 X 100 MM, PARA ESGOTO PREDIAL</t>
  </si>
  <si>
    <t xml:space="preserve"> 87316 </t>
  </si>
  <si>
    <t>ARGAMASSA TRAÇO 1:4 (EM VOLUME DE CIMENTO E AREIA GROSSA ÚMIDA) PARA CHAPISCO CONVENCIONAL, PREPARO MECÂNICO COM BETONEIRA 400 L. AF_08/2019</t>
  </si>
  <si>
    <t xml:space="preserve"> 100475 </t>
  </si>
  <si>
    <t>ARGAMASSA TRAÇO 1:3 (EM VOLUME DE CIMENTO E AREIA MÉDIA ÚMIDA) COM ADIÇÃO DE IMPERMEABILIZANTE, PREPARO MECÂNICO COM BETONEIRA 400 L. AF_08/2019</t>
  </si>
  <si>
    <t xml:space="preserve"> 101616 </t>
  </si>
  <si>
    <t>PREPARO DE FUNDO DE VALA COM LARGURA MENOR QUE 1,5 M (ACERTO DO SOLO NATURAL). AF_08/2020</t>
  </si>
  <si>
    <t xml:space="preserve"> 97735 </t>
  </si>
  <si>
    <t>PEÇA RETANGULAR PRÉ-MOLDADA, VOLUME DE CONCRETO DE 30 A 100 LITROS, TAXA DE AÇO APROXIMADA DE 30KG/M³. AF_03/2024</t>
  </si>
  <si>
    <t xml:space="preserve"> 94970 </t>
  </si>
  <si>
    <t>CONCRETO FCK = 20MPA, TRAÇO 1:2,7:3 (EM MASSA SECA DE CIMENTO/ AREIA MÉDIA/ BRITA 1) - PREPARO MECÂNICO COM BETONEIRA 600 L. AF_05/2021</t>
  </si>
  <si>
    <t xml:space="preserve"> 00005069 </t>
  </si>
  <si>
    <t>PREGO DE ACO POLIDO COM CABECA 17 X 27 (2 1/2 X 11)</t>
  </si>
  <si>
    <t xml:space="preserve"> 00000650 </t>
  </si>
  <si>
    <t>BLOCO DE VEDACAO DE CONCRETO, 9 X 19 X 39 CM (CLASSE C - NBR 6136)</t>
  </si>
  <si>
    <t xml:space="preserve"> 00009836 </t>
  </si>
  <si>
    <t>TUBO PVC SERIE NORMAL, DN 100 MM, PARA ESGOTO PREDIAL (NBR 5688)</t>
  </si>
  <si>
    <t>25,09</t>
  </si>
  <si>
    <t xml:space="preserve"> 00009835 </t>
  </si>
  <si>
    <t>TUBO PVC SERIE NORMAL, DN 40 MM, PARA ESGOTO PREDIAL (NBR 5688)</t>
  </si>
  <si>
    <t>29,96</t>
  </si>
  <si>
    <t xml:space="preserve"> 00009838 </t>
  </si>
  <si>
    <t>TUBO PVC SERIE NORMAL, DN 50 MM, PARA ESGOTO PREDIAL (NBR 5688)</t>
  </si>
  <si>
    <t>25,00</t>
  </si>
  <si>
    <t xml:space="preserve"> 00009839 </t>
  </si>
  <si>
    <t>TUBO PVC, SERIE R, DN 75 MM, PARA ESGOTO OU AGUAS PLUVIAIS PREDIAL (NBR 5688)</t>
  </si>
  <si>
    <t>3,66</t>
  </si>
  <si>
    <t xml:space="preserve"> 00020086 </t>
  </si>
  <si>
    <t>BUCHA DE REDUCAO DE PVC, SOLDAVEL, LONGA, 50 X 40 MM, PARA ESGOTO PREDIAL</t>
  </si>
  <si>
    <t xml:space="preserve"> 00000296 </t>
  </si>
  <si>
    <t>ANEL BORRACHA PARA TUBO ESGOTO PREDIAL, DN 50 MM (NBR 5688)</t>
  </si>
  <si>
    <t xml:space="preserve"> 00003518 </t>
  </si>
  <si>
    <t>JOELHO PVC, SOLDAVEL, PB, 45 GRAUS, DN 50 MM, PARA ESGOTO PREDIAL</t>
  </si>
  <si>
    <t xml:space="preserve"> 00003516 </t>
  </si>
  <si>
    <t>JOELHO PVC, SOLDAVEL, BB, 45 GRAUS, DN 40 MM, PARA ESGOTO PREDIAL</t>
  </si>
  <si>
    <t xml:space="preserve"> 00000298 </t>
  </si>
  <si>
    <t>ANEL BORRACHA, DN 75 MM, PARA TUBO SERIE REFORCADA ESGOTO PREDIAL</t>
  </si>
  <si>
    <t xml:space="preserve"> 00020156 </t>
  </si>
  <si>
    <t>JOELHO, PVC SERIE R, 90 GRAUS, DN 75 MM, PARA ESGOTO PREDIAL</t>
  </si>
  <si>
    <t xml:space="preserve"> 00003526 </t>
  </si>
  <si>
    <t>JOELHO PVC, SOLDAVEL, PB, 90 GRAUS, DN 50 MM, PARA ESGOTO PREDIAL</t>
  </si>
  <si>
    <t xml:space="preserve"> 00003517 </t>
  </si>
  <si>
    <t>JOELHO PVC, SOLDAVEL, BB, 90 GRAUS, SEM ANEL, DN 40 MM, PARA ESGOTO PREDIAL SECUNDARIO</t>
  </si>
  <si>
    <t xml:space="preserve"> 00020143 </t>
  </si>
  <si>
    <t>JUNCAO SIMPLES, PVC SERIE R, DN 100 X 75 MM, PARA ESGOTO PREDIAL</t>
  </si>
  <si>
    <t xml:space="preserve"> 00003662 </t>
  </si>
  <si>
    <t>JUNCAO SIMPLES, PVC, 45 GRAUS, DN 50 X 50 MM, SERIE NORMAL PARA ESGOTO PREDIAL</t>
  </si>
  <si>
    <t xml:space="preserve"> 00020140 </t>
  </si>
  <si>
    <t>JUNCAO SIMPLES, PVC SERIE R, DN 40 X 40 MM, PARA ESGOTO PREDIAL</t>
  </si>
  <si>
    <t xml:space="preserve"> 00020046 </t>
  </si>
  <si>
    <t>REDUCAO EXCENTRICA PVC, SERIE R, DN 100 X 75 MM, PARA ESGOTO PREDIAL</t>
  </si>
  <si>
    <t xml:space="preserve"> 00007097 </t>
  </si>
  <si>
    <t>TE SANITARIO, PVC, DN 50 X 50 MM, SERIE NORMAL, PARA ESGOTO PREDIAL</t>
  </si>
  <si>
    <t xml:space="preserve"> 00020177 </t>
  </si>
  <si>
    <t>TE, PVC, SERIE R, 75 X 75 MM, PARA ESGOTO PREDIAL</t>
  </si>
  <si>
    <t xml:space="preserve"> 00001966 </t>
  </si>
  <si>
    <t>CURVA PVC CURTA 90 GRAUS, DN 100 MM, PARA ESGOTO PREDIAL</t>
  </si>
  <si>
    <t xml:space="preserve"> 00001933 </t>
  </si>
  <si>
    <t>CURVA PVC CURTA 90 GRAUS, DN 40 MM, PARA ESGOTO PREDIAL</t>
  </si>
  <si>
    <t xml:space="preserve"> 00001968 </t>
  </si>
  <si>
    <t>CURVA PVC LONGA 90 GRAUS, DN 50 MM, PARA ESGOTO PREDIAL</t>
  </si>
  <si>
    <t xml:space="preserve"> 00000297 </t>
  </si>
  <si>
    <t>ANEL BORRACHA PARA TUBO ESGOTO PREDIAL, DN 75 MM (NBR 5688)</t>
  </si>
  <si>
    <t xml:space="preserve"> 00001969 </t>
  </si>
  <si>
    <t>CURVA PVC LONGA 90 GRAUS, DN 75 MM, PARA ESGOTO PREDIAL</t>
  </si>
  <si>
    <t xml:space="preserve"> 00005103 </t>
  </si>
  <si>
    <t>CAIXA SIFONADA PVC, 100 X 100 X 50 MM, COM GRELHA REDONDA, BRANCA</t>
  </si>
  <si>
    <t xml:space="preserve"> 00011712 </t>
  </si>
  <si>
    <t>CAIXA SIFONADA, PVC, 150 X 150 X 50 MM, COM GRELHA QUADRADA, BRANCA (NBR 5688)</t>
  </si>
  <si>
    <t xml:space="preserve"> 00011714 </t>
  </si>
  <si>
    <t>CAIXA SIFONADA, PVC, 150 X *185* X 75 MM, COM GRELHA QUADRADA, BRANCA</t>
  </si>
  <si>
    <t xml:space="preserve"> 101618 </t>
  </si>
  <si>
    <t>PREPARO DE FUNDO DE VALA COM LARGURA MENOR QUE 1,5 M, COM CAMADA DE AREIA, LANÇAMENTO MANUAL. AF_08/2020</t>
  </si>
  <si>
    <t xml:space="preserve"> 00034643 </t>
  </si>
  <si>
    <t>CAIXA DE INSPECAO PARA ATERRAMENTO E PARA RAIOS, EM POLIPROPILENO, DIAMETRO = 300 MM X ALTURA = 400 MM (INCLUIDA TAMPA SEM ESCOTILHA)</t>
  </si>
  <si>
    <t xml:space="preserve"> 00039319 </t>
  </si>
  <si>
    <t>TERMINAL DE VENTILACAO, 50 MM, SERIE NORMAL, ESGOTO PREDIAL</t>
  </si>
  <si>
    <t xml:space="preserve"> 00039320 </t>
  </si>
  <si>
    <t>TERMINAL DE VENTILACAO, 75 MM, SERIE NORMAL, ESGOTO PREDIAL</t>
  </si>
  <si>
    <t xml:space="preserve"> 95469 </t>
  </si>
  <si>
    <t>VASO SANITARIO SIFONADO CONVENCIONAL COM LOUÇA BRANCA - FORNECIMENTO E INSTALAÇÃO. AF_01/2020</t>
  </si>
  <si>
    <t xml:space="preserve"> 00006142 </t>
  </si>
  <si>
    <t>CONJUNTO DE LIGACAO AJUSTAVEL, PARA VASO / BACIA SANITARIA, EM PLASTICO BRANCO, COM TUBO, CANOPLA E ESPUDE</t>
  </si>
  <si>
    <t xml:space="preserve"> 00010432 </t>
  </si>
  <si>
    <t>MICTORIO INDIVIDUAL, SIFONADO, DE LOUCA BRANCA, SEM COMPLEMENTOS</t>
  </si>
  <si>
    <t xml:space="preserve"> 00021112 </t>
  </si>
  <si>
    <t>VALVULA DE DESCARGA EM METAL CROMADO PARA MICTORIO COM ACIONAMENTO POR PRESSAO E FECHAMENTO AUTOMATICO</t>
  </si>
  <si>
    <t xml:space="preserve"> 00010228 </t>
  </si>
  <si>
    <t>VALVULA DE DESCARGA METALICA, BASE 1 1/2" E ACABAMENTO METALICO CROMADO</t>
  </si>
  <si>
    <t xml:space="preserve"> 00020269 </t>
  </si>
  <si>
    <t>LAVATORIO / CUBA DE EMBUTIR, OVAL, DE LOUCA BRANCA, SEM LADRAO, DIMENSOES *50 X 35* CM (L X C)</t>
  </si>
  <si>
    <t xml:space="preserve"> 00004823 </t>
  </si>
  <si>
    <t>MASSA PLASTICA PARA MARMORE/GRANITO</t>
  </si>
  <si>
    <t xml:space="preserve"> 00010425 </t>
  </si>
  <si>
    <t>LAVATORIO DE LOUCA BRANCA, SUSPENSO (SEM COLUNA), DIMENSOES *40 X 30* CM</t>
  </si>
  <si>
    <t xml:space="preserve"> 00037329 </t>
  </si>
  <si>
    <t>REJUNTE EPOXI, QUALQUER COR</t>
  </si>
  <si>
    <t xml:space="preserve"> 00001368 </t>
  </si>
  <si>
    <t>CHUVEIRO COMUM EM PLASTICO BRANCO, COM CANO, 3 TEMPERATURAS, 5500 W (110/220 V)</t>
  </si>
  <si>
    <t xml:space="preserve"> I2320 </t>
  </si>
  <si>
    <t>ENCANADOR</t>
  </si>
  <si>
    <t xml:space="preserve"> I0797 </t>
  </si>
  <si>
    <t>CHUVEIRO-DUCHA CROMADO 1/2''</t>
  </si>
  <si>
    <t xml:space="preserve"> I0043 </t>
  </si>
  <si>
    <t>AJUDANTE DE ENCANADOR</t>
  </si>
  <si>
    <t xml:space="preserve"> I1180 </t>
  </si>
  <si>
    <t>FITA DE VEDAÇÃO</t>
  </si>
  <si>
    <t xml:space="preserve"> 00013415 </t>
  </si>
  <si>
    <t>TORNEIRA DE MESA/BANCADA, PARA LAVATORIO, FIXA, METALICA CROMADA, PADRAO POPULAR, 1/2" OU 3/4"</t>
  </si>
  <si>
    <t xml:space="preserve"> 00036205 </t>
  </si>
  <si>
    <t>BARRA DE APOIO RETA, EM ACO INOX POLIDO, COMPRIMENTO 70CM, DIAMETRO MINIMO 3 CM</t>
  </si>
  <si>
    <t>11,00</t>
  </si>
  <si>
    <t xml:space="preserve"> 00036081 </t>
  </si>
  <si>
    <t>BARRA DE APOIO RETA, EM ACO INOX POLIDO, COMPRIMENTO 80CM, DIAMETRO MINIMO 3 CM</t>
  </si>
  <si>
    <t xml:space="preserve"> 00036215 </t>
  </si>
  <si>
    <t>BANCO ARTICULADO PARA BANHO, EM ACO INOX POLIDO, 70* CM X 45* CM</t>
  </si>
  <si>
    <t>INEL - INSTALAÇÃO ELÉTRICA/ELETRIFICAÇÃO E ILUMINAÇÃO EXTERNA</t>
  </si>
  <si>
    <t xml:space="preserve"> 88264 </t>
  </si>
  <si>
    <t>ELETRICISTA COM ENCARGOS COMPLEMENTARES</t>
  </si>
  <si>
    <t xml:space="preserve"> 88247 </t>
  </si>
  <si>
    <t>AUXILIAR DE ELETRICISTA COM ENCARGOS COMPLEMENTARES</t>
  </si>
  <si>
    <t xml:space="preserve"> 00038774 </t>
  </si>
  <si>
    <t>LUMINARIA DE EMERGENCIA 30 LEDS, POTENCIA 2 W, BATERIA DE LITIO, AUTONOMIA DE 6 HORAS</t>
  </si>
  <si>
    <t xml:space="preserve"> 87367 </t>
  </si>
  <si>
    <t>ARGAMASSA TRAÇO 1:1:6 (EM VOLUME DE CIMENTO, CAL E AREIA MÉDIA ÚMIDA) PARA EMBOÇO/MASSA ÚNICA/ASSENTAMENTO DE ALVENARIA DE VEDAÇÃO, PREPARO MANUAL. AF_08/2019</t>
  </si>
  <si>
    <t xml:space="preserve"> 00013393 </t>
  </si>
  <si>
    <t>QUADRO DE DISTRIBUICAO COM BARRAMENTO TRIFASICO, DE EMBUTIR, EM CHAPA DE ACO GALVANIZADO, PARA 12 DISJUNTORES DIN, 100 A</t>
  </si>
  <si>
    <t xml:space="preserve"> 00013395 </t>
  </si>
  <si>
    <t>QUADRO DE DISTRIBUICAO COM BARRAMENTO TRIFASICO, DE EMBUTIR, EM CHAPA DE ACO GALVANIZADO, PARA 18 DISJUNTORES DIN, 100 A</t>
  </si>
  <si>
    <t xml:space="preserve"> 00043092 </t>
  </si>
  <si>
    <t>CENTRO DE MEDICAO AGRUPADA, EM POLICARBONATO / PVC, COM 16 MEDIDORES E PROTECAO GERAL (INCLUI BARRAMENTO, DISJUNTORES E ACESSORIOS DE FIXACAO) (PADRAO CONCESSIONARIA LOCAL)</t>
  </si>
  <si>
    <t xml:space="preserve"> 00034653 </t>
  </si>
  <si>
    <t>DISJUNTOR TERMOMAGNETICO PARA TRILHO DIN (IEC), MONOPOLAR, 6 - 32 A</t>
  </si>
  <si>
    <t xml:space="preserve"> 00001570 </t>
  </si>
  <si>
    <t>TERMINAL A COMPRESSAO EM COBRE ESTANHADO PARA CABO 2,5 MM2, 1 FURO E 1 COMPRESSAO, PARA PARAFUSO DE FIXACAO M5</t>
  </si>
  <si>
    <t xml:space="preserve"> 00001573 </t>
  </si>
  <si>
    <t>TERMINAL A COMPRESSAO EM COBRE ESTANHADO PARA CABO 6 MM2, 1 FURO E 1 COMPRESSAO, PARA PARAFUSO DE FIXACAO M6</t>
  </si>
  <si>
    <t xml:space="preserve"> 00034616 </t>
  </si>
  <si>
    <t>DISJUNTOR TERMOMAGNETICO PARA TRILHO DIN (IEC), BIPOLAR, 6 - 32 A</t>
  </si>
  <si>
    <t xml:space="preserve"> 00001571 </t>
  </si>
  <si>
    <t>TERMINAL A COMPRESSAO EM COBRE ESTANHADO PARA CABO 4 MM2, 1 FURO E 1 COMPRESSAO, PARA PARAFUSO DE FIXACAO M5</t>
  </si>
  <si>
    <t xml:space="preserve"> 00034709 </t>
  </si>
  <si>
    <t>DISJUNTOR TERMOMAGNETICO PARA TRILHO DIN (IEC), TRIPOLAR, 10 - 50 A</t>
  </si>
  <si>
    <t xml:space="preserve"> 00001575 </t>
  </si>
  <si>
    <t>TERMINAL A COMPRESSAO EM COBRE ESTANHADO PARA CABO 16 MM2, 1 FURO E 1 COMPRESSAO, PARA PARAFUSO DE FIXACAO M6</t>
  </si>
  <si>
    <t xml:space="preserve"> I2312 </t>
  </si>
  <si>
    <t>ELETRICISTA</t>
  </si>
  <si>
    <t xml:space="preserve"> I0037 </t>
  </si>
  <si>
    <t>AJUDANTE</t>
  </si>
  <si>
    <t xml:space="preserve"> I8365 </t>
  </si>
  <si>
    <t xml:space="preserve"> 91170 </t>
  </si>
  <si>
    <t>FIXAÇÃO DE TUBOS HORIZONTAIS DE PVC ÁGUA, PVC ESGOTO, PVC ÁGUA PLUVIAL, CPVC, PPR, COBRE OU AÇO, DIÂMETROS MENORES OU IGUAIS A 40 MM, COM ABRAÇADEIRA METÁLICA RÍGIDA TIPO U PERFIL 1 1/4", FIXADA EM PERFILADO EM LAJE. AF_09/2023_PS</t>
  </si>
  <si>
    <t xml:space="preserve"> 00002688 </t>
  </si>
  <si>
    <t>ELETRODUTO PVC FLEXIVEL CORRUGADO, COR AMARELA, DE 25 MM</t>
  </si>
  <si>
    <t>370,40</t>
  </si>
  <si>
    <t xml:space="preserve"> 00002684 </t>
  </si>
  <si>
    <t>ELETRODUTO DE PVC RIGIDO ROSCAVEL DE 1 1/4 ", SEM LUVA</t>
  </si>
  <si>
    <t>11,70</t>
  </si>
  <si>
    <t xml:space="preserve"> 00002686 </t>
  </si>
  <si>
    <t>ELETRODUTO DE PVC RIGIDO ROSCAVEL DE 3 ", SEM LUVA</t>
  </si>
  <si>
    <t>60,00</t>
  </si>
  <si>
    <t xml:space="preserve"> 00001891 </t>
  </si>
  <si>
    <t>LUVA EM PVC RIGIDO ROSCAVEL, DE 3/4", PARA ELETRODUTO</t>
  </si>
  <si>
    <t xml:space="preserve"> 00001902 </t>
  </si>
  <si>
    <t>LUVA EM PVC RIGIDO ROSCAVEL, DE 1 1/4", PARA ELETRODUTO</t>
  </si>
  <si>
    <t>103,00</t>
  </si>
  <si>
    <t xml:space="preserve"> 00001896 </t>
  </si>
  <si>
    <t>LUVA EM PVC RIGIDO ROSCAVEL, DE 3", PARA ELETRODUTO</t>
  </si>
  <si>
    <t xml:space="preserve"> 00001874 </t>
  </si>
  <si>
    <t>CURVA 90 GRAUS, LONGA, DE PVC RIGIDO ROSCAVEL, DE 1 1/4", PARA ELETRODUTO</t>
  </si>
  <si>
    <t xml:space="preserve"> 88629 </t>
  </si>
  <si>
    <t>ARGAMASSA TRAÇO 1:3 (EM VOLUME DE CIMENTO E AREIA MÉDIA ÚMIDA), PREPARO MANUAL. AF_08/2019</t>
  </si>
  <si>
    <t xml:space="preserve"> 00001873 </t>
  </si>
  <si>
    <t>CAIXA DE PASSAGEM, EM PVC, DE 4" X 4", PARA ELETRODUTO FLEXIVEL CORRUGADO</t>
  </si>
  <si>
    <t>17,00</t>
  </si>
  <si>
    <t xml:space="preserve"> 00010569 </t>
  </si>
  <si>
    <t>CAIXA DE PASSAGEM / DERIVACAO / LUZ, OCTOGONAL 4 X4, EM ACO ESMALTADA, COM FUNDO MOVEL SIMPLES (FMS)</t>
  </si>
  <si>
    <t xml:space="preserve"> I0042 </t>
  </si>
  <si>
    <t>AJUDANTE DE ELETRICISTA</t>
  </si>
  <si>
    <t xml:space="preserve"> I0429 </t>
  </si>
  <si>
    <t>CAIXA PASSAG. CHAPA C/TAMPA PARAF. 150X150X800MM</t>
  </si>
  <si>
    <t xml:space="preserve"> I0430 </t>
  </si>
  <si>
    <t>CAIXA PASSAG. CHAPA C/TAMPA PARAF. 200X200X100MM</t>
  </si>
  <si>
    <t xml:space="preserve"> 00001014 </t>
  </si>
  <si>
    <t>CABO DE COBRE, FLEXIVEL, CLASSE 4 OU 5, ISOLACAO EM PVC/A, ANTICHAMA BWF-B, 1 CONDUTOR, 450/750 V, SECAO NOMINAL 2,5 MM2</t>
  </si>
  <si>
    <t xml:space="preserve"> 00021127 </t>
  </si>
  <si>
    <t>FITA ISOLANTE ADESIVA ANTICHAMA, USO ATE 750 V, EM ROLO DE 19 MM X 5 M</t>
  </si>
  <si>
    <t>1.072,50</t>
  </si>
  <si>
    <t xml:space="preserve"> 00000981 </t>
  </si>
  <si>
    <t>CABO DE COBRE, FLEXIVEL, CLASSE 4 OU 5, ISOLACAO EM PVC/A, ANTICHAMA BWF-B, 1 CONDUTOR, 450/750 V, SECAO NOMINAL 4 MM2</t>
  </si>
  <si>
    <t>66,00</t>
  </si>
  <si>
    <t xml:space="preserve"> 00000982 </t>
  </si>
  <si>
    <t>CABO DE COBRE, FLEXIVEL, CLASSE 4 OU 5, ISOLACAO EM PVC/A, ANTICHAMA BWF-B, 1 CONDUTOR, 450/750 V, SECAO NOMINAL 6 MM2</t>
  </si>
  <si>
    <t>286,75</t>
  </si>
  <si>
    <t xml:space="preserve"> 00000979 </t>
  </si>
  <si>
    <t>CABO DE COBRE, FLEXIVEL, CLASSE 4 OU 5, ISOLACAO EM PVC/A, ANTICHAMA BWF-B, 1 CONDUTOR, 450/750 V, SECAO NOMINAL 16 MM2</t>
  </si>
  <si>
    <t>231,50</t>
  </si>
  <si>
    <t xml:space="preserve"> 91946 </t>
  </si>
  <si>
    <t>SUPORTE PARAFUSADO COM PLACA DE ENCAIXE 4" X 2" MÉDIO (1,30 M DO PISO) PARA PONTO ELÉTRICO - FORNECIMENTO E INSTALAÇÃO. AF_03/2023</t>
  </si>
  <si>
    <t xml:space="preserve"> 91994 </t>
  </si>
  <si>
    <t>TOMADA MÉDIA DE EMBUTIR (1 MÓDULO), 2P+T 10 A, SEM SUPORTE E SEM PLACA - FORNECIMENTO E INSTALAÇÃO. AF_03/2023</t>
  </si>
  <si>
    <t xml:space="preserve"> 00011950 </t>
  </si>
  <si>
    <t>BUCHA DE NYLON SEM ABA S6, COM PARAFUSO DE 4,20 X 40 MM EM ACO ZINCADO COM ROSCA SOBERBA, CABECA CHATA E FENDA PHILLIPS</t>
  </si>
  <si>
    <t xml:space="preserve"> 00039344 </t>
  </si>
  <si>
    <t>CONDULETE EM PVC, TIPO "X", SEM TAMPA, DE 3/4"</t>
  </si>
  <si>
    <t xml:space="preserve"> 00012025 </t>
  </si>
  <si>
    <t>CONDULETE EM PVC, TIPO "TB", SEM TAMPA, DE 1/2" OU 3/4"</t>
  </si>
  <si>
    <t>20,00</t>
  </si>
  <si>
    <t xml:space="preserve"> 91952 </t>
  </si>
  <si>
    <t>INTERRUPTOR SIMPLES (1 MÓDULO), 10A/250V, SEM SUPORTE E SEM PLACA - FORNECIMENTO E INSTALAÇÃO. AF_03/2023</t>
  </si>
  <si>
    <t>Luminárias Externas</t>
  </si>
  <si>
    <t xml:space="preserve"> 00045271 </t>
  </si>
  <si>
    <t>LUMINARIA LED REFLETOR RETANGULAR BIVOLT, LUZ BRANCA, 200 W</t>
  </si>
  <si>
    <t xml:space="preserve"> 00000425 </t>
  </si>
  <si>
    <t>GRAMPO METALICO TIPO OLHAL PARA HASTE DE ATERRAMENTO DE 5/8", CONDUTOR DE *10* A 50 MM2</t>
  </si>
  <si>
    <t xml:space="preserve"> 00011267 </t>
  </si>
  <si>
    <t>ARRUELA LISA, REDONDA, DE LATAO POLIDO, DIAMETRO NOMINAL 5/8", DIAMETRO EXTERNO = 34 MM, DIAMETRO DO FURO = 17 MM, ESPESSURA = *2,5* MM</t>
  </si>
  <si>
    <t xml:space="preserve"> 00007572 </t>
  </si>
  <si>
    <t>SUPORTE ISOLADOR REFORCADO DIAMETRO NOMINAL 5/16", COM ROSCA SOBERBA E BUCHA</t>
  </si>
  <si>
    <t xml:space="preserve"> 00003379 </t>
  </si>
  <si>
    <t>HASTE DE ATERRAMENTO EM ACO COM 3,00 M DE COMPRIMENTO E DN = 5/8", REVESTIDA COM BAIXA CAMADA DE COBRE, SEM CONECTOR</t>
  </si>
  <si>
    <t xml:space="preserve"> 00000867 </t>
  </si>
  <si>
    <t>CABO DE COBRE NU 50 MM2 MEIO-DURO</t>
  </si>
  <si>
    <t>255,00</t>
  </si>
  <si>
    <t>Subestação Transformadora em Poste</t>
  </si>
  <si>
    <t xml:space="preserve"> 1695 </t>
  </si>
  <si>
    <t>Parafuso rosca dupla 16 x 350mm</t>
  </si>
  <si>
    <t>19,65</t>
  </si>
  <si>
    <t>58,95</t>
  </si>
  <si>
    <t xml:space="preserve"> 00000406/SINAPI </t>
  </si>
  <si>
    <t>Fita aco inox para cintar poste, l = 19 mm, e = 0,5 mm (rolo de 30m)</t>
  </si>
  <si>
    <t>82,69</t>
  </si>
  <si>
    <t>20,67</t>
  </si>
  <si>
    <t xml:space="preserve"> 55 </t>
  </si>
  <si>
    <t>Unidade de Serviço padrao Energisa</t>
  </si>
  <si>
    <t>us</t>
  </si>
  <si>
    <t>15,14</t>
  </si>
  <si>
    <t>89,78</t>
  </si>
  <si>
    <t xml:space="preserve"> 00000444/SINAPI </t>
  </si>
  <si>
    <t>Pino rosca externa, em aco galvanizado, para isolador de 15kv, diametro 25 mm, comprimento *290* mm</t>
  </si>
  <si>
    <t>47,06</t>
  </si>
  <si>
    <t>282,36</t>
  </si>
  <si>
    <t xml:space="preserve"> 958 </t>
  </si>
  <si>
    <t>Fio alumínio recozido para amarração 6 awg</t>
  </si>
  <si>
    <t>52,50</t>
  </si>
  <si>
    <t>20,47</t>
  </si>
  <si>
    <t xml:space="preserve"> 1682 </t>
  </si>
  <si>
    <t>Parafuso cabeça quadrada 16 x 350mm</t>
  </si>
  <si>
    <t>19,25</t>
  </si>
  <si>
    <t>38,50</t>
  </si>
  <si>
    <t xml:space="preserve"> 00003406/SINAPI </t>
  </si>
  <si>
    <t>Isolador de porcelana, tipo pino monocorpo, para tensao de *15* kv</t>
  </si>
  <si>
    <t>9,30</t>
  </si>
  <si>
    <t>55,80</t>
  </si>
  <si>
    <t xml:space="preserve"> 713 </t>
  </si>
  <si>
    <t>Cruzeta concreto tipo "L", 1700mm</t>
  </si>
  <si>
    <t>195,00</t>
  </si>
  <si>
    <t>390,00</t>
  </si>
  <si>
    <t xml:space="preserve"> 00000379/SINAPI </t>
  </si>
  <si>
    <t>Arruela quadrada em aco galvanizado, dimensao = 38 mm, espessura = 3mm, diametro do furo= 18 mm</t>
  </si>
  <si>
    <t>1,46</t>
  </si>
  <si>
    <t>23,36</t>
  </si>
  <si>
    <t xml:space="preserve"> I0965 </t>
  </si>
  <si>
    <t>DESMOLDANTE PARA FORMAS</t>
  </si>
  <si>
    <t xml:space="preserve"> I1061 </t>
  </si>
  <si>
    <t>ELETRODOS</t>
  </si>
  <si>
    <t xml:space="preserve"> I1332 </t>
  </si>
  <si>
    <t>LADRILHO HIDRAULICO DE UMA COR</t>
  </si>
  <si>
    <t xml:space="preserve"> I0280 </t>
  </si>
  <si>
    <t>BRITA</t>
  </si>
  <si>
    <t xml:space="preserve"> I0163 </t>
  </si>
  <si>
    <t>AÇO CA-50</t>
  </si>
  <si>
    <t xml:space="preserve"> I2391 </t>
  </si>
  <si>
    <t>PEDREIRO</t>
  </si>
  <si>
    <t xml:space="preserve"> I1846 </t>
  </si>
  <si>
    <t>SARRAFO DE 1"X4"</t>
  </si>
  <si>
    <t xml:space="preserve"> I0103 </t>
  </si>
  <si>
    <t>ARAME RECOZIDO N.18 BWG</t>
  </si>
  <si>
    <t xml:space="preserve"> I0526 </t>
  </si>
  <si>
    <t>CHAPA COMPENSADO PLASTIFICADO 12MM (1.22 X 2.44M)</t>
  </si>
  <si>
    <t xml:space="preserve"> I0498 </t>
  </si>
  <si>
    <t>CARPINTEIRO</t>
  </si>
  <si>
    <t xml:space="preserve"> I2172 </t>
  </si>
  <si>
    <t>TUBO AÇO GALVANIZADO DE 65MM (2 1/2')</t>
  </si>
  <si>
    <t xml:space="preserve"> I1605 </t>
  </si>
  <si>
    <t>PEDRISCO</t>
  </si>
  <si>
    <t xml:space="preserve"> I0108 </t>
  </si>
  <si>
    <t>AREIA GROSSA</t>
  </si>
  <si>
    <t xml:space="preserve"> I1100 </t>
  </si>
  <si>
    <t>ESMALTE SINTETICO</t>
  </si>
  <si>
    <t xml:space="preserve"> I0121 </t>
  </si>
  <si>
    <t>ARMADOR/FERREIRO</t>
  </si>
  <si>
    <t xml:space="preserve"> I0805 </t>
  </si>
  <si>
    <t>CIMENTO PORTLAND</t>
  </si>
  <si>
    <t xml:space="preserve"> I1328 </t>
  </si>
  <si>
    <t>LADRILHISTA</t>
  </si>
  <si>
    <t xml:space="preserve"> I1728 </t>
  </si>
  <si>
    <t>PREGO 18X27 (2.1/2" X 10) (APROXIMADAMENTE 198UN/KG)</t>
  </si>
  <si>
    <t xml:space="preserve"> I2173 </t>
  </si>
  <si>
    <t>TUBO AÇO GALVANIZADO DE 80MM (3')</t>
  </si>
  <si>
    <t xml:space="preserve"> I0045 </t>
  </si>
  <si>
    <t>AJUDANTE DE PINTOR</t>
  </si>
  <si>
    <t xml:space="preserve"> I0441 </t>
  </si>
  <si>
    <t>CAL HIDRATADA</t>
  </si>
  <si>
    <t xml:space="preserve"> I2293 </t>
  </si>
  <si>
    <t>ZARCÃO</t>
  </si>
  <si>
    <t xml:space="preserve"> I0041 </t>
  </si>
  <si>
    <t xml:space="preserve"> I1346 </t>
  </si>
  <si>
    <t>LIXA PARA FERRO</t>
  </si>
  <si>
    <t xml:space="preserve"> I0040 </t>
  </si>
  <si>
    <t>AJUDANTE DE ARMADOR/FERREIRO</t>
  </si>
  <si>
    <t xml:space="preserve"> I0749 </t>
  </si>
  <si>
    <t>MÁQUINA DE SOLDA (CHP)</t>
  </si>
  <si>
    <t xml:space="preserve"> 280026 </t>
  </si>
  <si>
    <t>ORÇAMENTO ANALÍTICO</t>
  </si>
  <si>
    <t>CÓDIGO DE REFERÊNCIA</t>
  </si>
  <si>
    <t>EQUIPAMENTO TRANSPORTADO DE REFERÊNCIA</t>
  </si>
  <si>
    <t>DISTÂNCIA (KM)</t>
  </si>
  <si>
    <t>VELOCIDADE (KM/H)</t>
  </si>
  <si>
    <t>FATOR K</t>
  </si>
  <si>
    <t>FATOR DE UTILIZAÇÃO (FU)</t>
  </si>
  <si>
    <t>VEÍCULO TRANSPORTADOR</t>
  </si>
  <si>
    <t>CUSTO HORÁRIO VEÍCULO TRANSPORTADOR</t>
  </si>
  <si>
    <t>CUSTO TOTAL DE TRANSPORTE</t>
  </si>
  <si>
    <t>E9526</t>
  </si>
  <si>
    <t>Retroescavadeira de pneus - capacidade da caçamba da pá-carregadeira de 0,76 m³ e da retroescavadeira de 0,29 m³ - 58 kW</t>
  </si>
  <si>
    <t>E9665</t>
  </si>
  <si>
    <t>E9042</t>
  </si>
  <si>
    <t>Trator sobre esteiras com lâmina - 97 Kw</t>
  </si>
  <si>
    <t>E9524</t>
  </si>
  <si>
    <t>Motoniveladora - 93 kW</t>
  </si>
  <si>
    <t>E9685</t>
  </si>
  <si>
    <t>Rolo compactador pé de carneiro vibratório autopropelido por pneus de 11,6 t - 82 kW</t>
  </si>
  <si>
    <t>TOTAL SEM BDI</t>
  </si>
  <si>
    <t>OBS. CÁLCULO DO CUSTO DE MOBILIZAÇÃO E DESMOBILIZAÇÃO REALIZADO DE ACORDO COM O MANUAL DE CUSTOS DE INFRAESTRUTURA DE TRANSPORTES - VOLUME 09 - MOBILIZAÇÃO E DESMOBILIZAÇÃO - 2017 - DNIT.</t>
  </si>
  <si>
    <t>E9798</t>
  </si>
  <si>
    <t>E9094</t>
  </si>
  <si>
    <t>Perfuratriz hidráulica rotopercussiva - 123 Kw</t>
  </si>
  <si>
    <t>Guindaste móvel sobre pneus com 6 eixos com capacidade máxima de 350 t - 450 kW</t>
  </si>
  <si>
    <t>*</t>
  </si>
  <si>
    <t>DETALHAMENTO DO BDI</t>
  </si>
  <si>
    <t xml:space="preserve">Administração Central </t>
  </si>
  <si>
    <t>Impostos e Taxas (I)</t>
  </si>
  <si>
    <t>2.1</t>
  </si>
  <si>
    <t>ISS</t>
  </si>
  <si>
    <t>2.2</t>
  </si>
  <si>
    <t>PIS</t>
  </si>
  <si>
    <t>2.3</t>
  </si>
  <si>
    <t>COFINS</t>
  </si>
  <si>
    <t>Seguro + Garantia</t>
  </si>
  <si>
    <t>Risco</t>
  </si>
  <si>
    <t>Despesa Financeira</t>
  </si>
  <si>
    <t>Lucro</t>
  </si>
  <si>
    <t>BDI (%)</t>
  </si>
  <si>
    <t>Notas:</t>
  </si>
  <si>
    <t>ORÇAMENTO RESUMIDO</t>
  </si>
  <si>
    <t>ETAPA</t>
  </si>
  <si>
    <t>SERVIÇO</t>
  </si>
  <si>
    <t>CRONOGRAMA FÍSICO FINANCEIRO</t>
  </si>
  <si>
    <t>Nº</t>
  </si>
  <si>
    <t>DESCRIÇÃO</t>
  </si>
  <si>
    <t>VALOR</t>
  </si>
  <si>
    <t>DIAS</t>
  </si>
  <si>
    <t>Total Mensal (%)</t>
  </si>
  <si>
    <t>Total Acumulado</t>
  </si>
  <si>
    <t>Total Acumulado (%)</t>
  </si>
  <si>
    <t>MEMÓRIA DE CÁLCULO</t>
  </si>
  <si>
    <t>MEMÓRIA</t>
  </si>
  <si>
    <t>TOTAL</t>
  </si>
  <si>
    <t>CONFORME PROJETO BÁSICO</t>
  </si>
  <si>
    <r>
      <rPr>
        <b/>
        <sz val="12"/>
        <color theme="1"/>
        <rFont val="Arial"/>
        <family val="2"/>
      </rPr>
      <t>OBJETO</t>
    </r>
    <r>
      <rPr>
        <sz val="12"/>
        <color theme="1"/>
        <rFont val="Arial"/>
        <family val="2"/>
      </rPr>
      <t xml:space="preserve">: SERVIÇOS COMUNS DE ENGENHARIA PARA EXECUÇÃO DE PÁTIO PARA MÚLTIPLOS USOS EM DIVERSOS MUNICÍPIOS DO ESTADO DO AMAPÁ SOB A ÁREA DE ATUAÇÃO DA 11ª SUPERINTENDÊNCIA REGIONAL DA CODEVASF ATRAVÉS DE SISTEMA DE REGISTRO DE PREÇOS - SRP </t>
    </r>
    <r>
      <rPr>
        <b/>
        <sz val="12"/>
        <color theme="1"/>
        <rFont val="Arial"/>
        <family val="2"/>
      </rPr>
      <t>(ZONA 1)</t>
    </r>
  </si>
  <si>
    <t>VALOR UNITÁRIO COM BDI</t>
  </si>
  <si>
    <t>LEVANTAMENTO TOPOGRAFICO PLANIALTIMETRICO ATE 1 HECTARE</t>
  </si>
  <si>
    <t>SONDAGEM A PERCUSSÃO</t>
  </si>
  <si>
    <t>EMBASA</t>
  </si>
  <si>
    <t>32.02.01</t>
  </si>
  <si>
    <t>CREA/AP</t>
  </si>
  <si>
    <t>ENGENHEIRO CIVIL DE OBRA SENIOR (HORISTA)</t>
  </si>
  <si>
    <t>103689</t>
  </si>
  <si>
    <t>98459</t>
  </si>
  <si>
    <t>101509</t>
  </si>
  <si>
    <t>99059</t>
  </si>
  <si>
    <t>FORNECIMENTO E INSTALAÇÃO DE PLACA DE OBRA COM CHAPA GALVANIZADA E ESTRUTURA DE MADEIRA. AF_03/2022_PS</t>
  </si>
  <si>
    <t>TAPUME COM TELHA METÁLICA. AF_03/2024</t>
  </si>
  <si>
    <t>ENTRADA DE ENERGIA ELÉTRICA, AÉREA, TRIFÁSICA, COM CAIXA DE EMBUTIR, CABO DE 10 MM2 E DISJUNTOR DIN 50A (NÃO INCLUSO O POSTE DE CONCRETO). AF_07/2020</t>
  </si>
  <si>
    <t>LOCAÇÃO CONVENCIONAL DE OBRA, UTILIZANDO GABARITO DE TÁBUAS CORRIDAS PONTALETADAS A CADA 2,00M - 2 UTILIZAÇÕES. AF_03/2024</t>
  </si>
  <si>
    <t>94318</t>
  </si>
  <si>
    <t>96525</t>
  </si>
  <si>
    <t>101617</t>
  </si>
  <si>
    <t>93381</t>
  </si>
  <si>
    <t>100896</t>
  </si>
  <si>
    <t>96619</t>
  </si>
  <si>
    <t>96534</t>
  </si>
  <si>
    <t>96544</t>
  </si>
  <si>
    <t>96545</t>
  </si>
  <si>
    <t>96546</t>
  </si>
  <si>
    <t>104920</t>
  </si>
  <si>
    <t>96543</t>
  </si>
  <si>
    <t>96557</t>
  </si>
  <si>
    <t>M2</t>
  </si>
  <si>
    <t>M3</t>
  </si>
  <si>
    <t>96616</t>
  </si>
  <si>
    <t>96536</t>
  </si>
  <si>
    <t>104917</t>
  </si>
  <si>
    <t>104918</t>
  </si>
  <si>
    <t>104919</t>
  </si>
  <si>
    <t>92443</t>
  </si>
  <si>
    <t>92760</t>
  </si>
  <si>
    <t>92762</t>
  </si>
  <si>
    <t>92763</t>
  </si>
  <si>
    <t>92759</t>
  </si>
  <si>
    <t>103672</t>
  </si>
  <si>
    <t>92761</t>
  </si>
  <si>
    <t>103675</t>
  </si>
  <si>
    <t>93184</t>
  </si>
  <si>
    <t>93194</t>
  </si>
  <si>
    <t>101964</t>
  </si>
  <si>
    <t>92453</t>
  </si>
  <si>
    <t>92769</t>
  </si>
  <si>
    <t>97083</t>
  </si>
  <si>
    <t>97086</t>
  </si>
  <si>
    <t>96622</t>
  </si>
  <si>
    <t>97087</t>
  </si>
  <si>
    <t>97088</t>
  </si>
  <si>
    <t>101747</t>
  </si>
  <si>
    <t>104314</t>
  </si>
  <si>
    <t>101161</t>
  </si>
  <si>
    <t>103322</t>
  </si>
  <si>
    <t>93200</t>
  </si>
  <si>
    <t>102253</t>
  </si>
  <si>
    <t>100705</t>
  </si>
  <si>
    <t>94449</t>
  </si>
  <si>
    <t>94229</t>
  </si>
  <si>
    <t>87879</t>
  </si>
  <si>
    <t>87535</t>
  </si>
  <si>
    <t>87543</t>
  </si>
  <si>
    <t>87273</t>
  </si>
  <si>
    <t>87769</t>
  </si>
  <si>
    <t>87704</t>
  </si>
  <si>
    <t>87632</t>
  </si>
  <si>
    <t>87251</t>
  </si>
  <si>
    <t>88649</t>
  </si>
  <si>
    <t>88496</t>
  </si>
  <si>
    <t>88497</t>
  </si>
  <si>
    <t>88488</t>
  </si>
  <si>
    <t>100724</t>
  </si>
  <si>
    <t>89446</t>
  </si>
  <si>
    <t>89450</t>
  </si>
  <si>
    <t>89451</t>
  </si>
  <si>
    <t>94713</t>
  </si>
  <si>
    <t>89429</t>
  </si>
  <si>
    <t>104001</t>
  </si>
  <si>
    <t>104002</t>
  </si>
  <si>
    <t>94666</t>
  </si>
  <si>
    <t>103959</t>
  </si>
  <si>
    <t>103999</t>
  </si>
  <si>
    <t>103968</t>
  </si>
  <si>
    <t>103971</t>
  </si>
  <si>
    <t>89485</t>
  </si>
  <si>
    <t>89515</t>
  </si>
  <si>
    <t>89362</t>
  </si>
  <si>
    <t>89501</t>
  </si>
  <si>
    <t>89505</t>
  </si>
  <si>
    <t>89424</t>
  </si>
  <si>
    <t>103995</t>
  </si>
  <si>
    <t>94665</t>
  </si>
  <si>
    <t>89366</t>
  </si>
  <si>
    <t>90373</t>
  </si>
  <si>
    <t>89395</t>
  </si>
  <si>
    <t>89625</t>
  </si>
  <si>
    <t>89628</t>
  </si>
  <si>
    <t>89629</t>
  </si>
  <si>
    <t>89627</t>
  </si>
  <si>
    <t>86884</t>
  </si>
  <si>
    <t>90374</t>
  </si>
  <si>
    <t>90371</t>
  </si>
  <si>
    <t>94499</t>
  </si>
  <si>
    <t>94794</t>
  </si>
  <si>
    <t>89987</t>
  </si>
  <si>
    <t>89985</t>
  </si>
  <si>
    <t>102610</t>
  </si>
  <si>
    <t>89578</t>
  </si>
  <si>
    <t>89580</t>
  </si>
  <si>
    <t>89585</t>
  </si>
  <si>
    <t>89584</t>
  </si>
  <si>
    <t>89567</t>
  </si>
  <si>
    <t>97907</t>
  </si>
  <si>
    <t>89714</t>
  </si>
  <si>
    <t>89711</t>
  </si>
  <si>
    <t>89712</t>
  </si>
  <si>
    <t>89511</t>
  </si>
  <si>
    <t>104341</t>
  </si>
  <si>
    <t>89746</t>
  </si>
  <si>
    <t>89732</t>
  </si>
  <si>
    <t>89726</t>
  </si>
  <si>
    <t>89522</t>
  </si>
  <si>
    <t>89731</t>
  </si>
  <si>
    <t>89724</t>
  </si>
  <si>
    <t>89690</t>
  </si>
  <si>
    <t>89785</t>
  </si>
  <si>
    <t>89561</t>
  </si>
  <si>
    <t>89557</t>
  </si>
  <si>
    <t>89784</t>
  </si>
  <si>
    <t>89687</t>
  </si>
  <si>
    <t>89748</t>
  </si>
  <si>
    <t>89728</t>
  </si>
  <si>
    <t>89735</t>
  </si>
  <si>
    <t>89743</t>
  </si>
  <si>
    <t>89707</t>
  </si>
  <si>
    <t>104329</t>
  </si>
  <si>
    <t>89708</t>
  </si>
  <si>
    <t>101807</t>
  </si>
  <si>
    <t>104351</t>
  </si>
  <si>
    <t>104348</t>
  </si>
  <si>
    <t>95470</t>
  </si>
  <si>
    <t>100849</t>
  </si>
  <si>
    <t>86901</t>
  </si>
  <si>
    <t>86902</t>
  </si>
  <si>
    <t>86877</t>
  </si>
  <si>
    <t>86883</t>
  </si>
  <si>
    <t>100860</t>
  </si>
  <si>
    <t>100867</t>
  </si>
  <si>
    <t>100868</t>
  </si>
  <si>
    <t>100875</t>
  </si>
  <si>
    <t>95547</t>
  </si>
  <si>
    <t>100858</t>
  </si>
  <si>
    <t>97599</t>
  </si>
  <si>
    <t>101875</t>
  </si>
  <si>
    <t>101883</t>
  </si>
  <si>
    <t>101938</t>
  </si>
  <si>
    <t>93653</t>
  </si>
  <si>
    <t>93655</t>
  </si>
  <si>
    <t>93657</t>
  </si>
  <si>
    <t>93669</t>
  </si>
  <si>
    <t>93673</t>
  </si>
  <si>
    <t>91834</t>
  </si>
  <si>
    <t>91873</t>
  </si>
  <si>
    <t>93011</t>
  </si>
  <si>
    <t>91884</t>
  </si>
  <si>
    <t>91886</t>
  </si>
  <si>
    <t>93016</t>
  </si>
  <si>
    <t>91920</t>
  </si>
  <si>
    <t>91943</t>
  </si>
  <si>
    <t>92865</t>
  </si>
  <si>
    <t>91926</t>
  </si>
  <si>
    <t>91928</t>
  </si>
  <si>
    <t>91930</t>
  </si>
  <si>
    <t>92984</t>
  </si>
  <si>
    <t>92988</t>
  </si>
  <si>
    <t>91996</t>
  </si>
  <si>
    <t>95817</t>
  </si>
  <si>
    <t>95814</t>
  </si>
  <si>
    <t>91953</t>
  </si>
  <si>
    <t>98463</t>
  </si>
  <si>
    <t>96985</t>
  </si>
  <si>
    <t>96974</t>
  </si>
  <si>
    <t>98111</t>
  </si>
  <si>
    <t>104749</t>
  </si>
  <si>
    <t>101965</t>
  </si>
  <si>
    <t>100861</t>
  </si>
  <si>
    <t>99803</t>
  </si>
  <si>
    <t>LOCACAO DE CONTAINER 2,30 X 6,00 M, ALT. 2,50 M, COM 1 SANITARIO, PARA ESCRITORIO, COMPLETO, SEM DIVISORIAS INTERNAS (NAO INCLUI MOBILIZACAO/DESMOBILIZACAO)</t>
  </si>
  <si>
    <t>LOCACAO DE CONTAINER 2,30 X 6,00 M, ALT. 2,50 M, PARA ESCRITORIO, SEM DIVISORIAS INTERNAS E SEM SANITARIO (NAO INCLUI MOBILIZACAO/DESMOBILIZACAO)</t>
  </si>
  <si>
    <t>LOCACAO DE CONTAINER 2,30 X 6,00 M, ALT. 2,50 M, PARA SANITARIO, COM 4 BACIAS, 8 CHUVEIROS,1 LAVATORIO E 1 MICTORIO (NAO INCLUI MOBILIZACAO/DESMOBILIZACAO)</t>
  </si>
  <si>
    <t>ESTACA ESCAVADA MECANICAMENTE, SEM FLUIDO ESTABILIZANTE, COM 25CM DE DIÂMETRO, CONCRETO LANÇADO POR CAMINHÃO BETONEIRA (EXCLUSIVE MOBILIZAÇÃO E DESMOBILIZAÇÃO). AF_01/2020_PA</t>
  </si>
  <si>
    <t>FABRICAÇÃO, MONTAGEM E DESMONTAGEM DE FÔRMA PARA BLOCO DE COROAMENTO, EM MADEIRA SERRADA, E=25 MM, 4 UTILIZAÇÕES. AF_01/2024</t>
  </si>
  <si>
    <t>ARMAÇÃO DE BLOCO UTILIZANDO AÇO CA-50 DE 6,3 MM - MONTAGEM. AF_01/2024</t>
  </si>
  <si>
    <t>ARMAÇÃO DE BLOCO UTILIZANDO AÇO CA-50 DE 8 MM - MONTAGEM. AF_01/2024</t>
  </si>
  <si>
    <t>ARMAÇÃO DE BLOCO UTILIZANDO AÇO CA-50 DE 10 MM - MONTAGEM. AF_01/2024</t>
  </si>
  <si>
    <t>ARMAÇÃO DE BLOCO, SAPATA ISOLADA, VIGA BALDRAME E SAPATA CORRIDA UTILIZANDO AÇO CA-50 DE 12,5 MM - MONTAGEM. AF_01/2024</t>
  </si>
  <si>
    <t>ARMAÇÃO DE BLOCO UTILIZANDO AÇO CA-60 DE 5 MM - MONTAGEM. AF_01/2024</t>
  </si>
  <si>
    <t>LASTRO DE CONCRETO MAGRO, APLICADO EM BLOCOS DE COROAMENTO OU SAPATAS. AF_01/2024</t>
  </si>
  <si>
    <t>ARMAÇÃO DE SAPATA ISOLADA, VIGA BALDRAME E SAPATA CORRIDA UTILIZANDO AÇO CA-50 DE 6,3 MM - MONTAGEM. AF_01/2024</t>
  </si>
  <si>
    <t>ARMAÇÃO DE SAPATA ISOLADA, VIGA BALDRAME E SAPATA CORRIDA UTILIZANDO AÇO CA-50 DE 8 MM - MONTAGEM. AF_01/2024</t>
  </si>
  <si>
    <t>ARMAÇÃO DE SAPATA ISOLADA, VIGA BALDRAME E SAPATA CORRIDA UTILIZANDO AÇO CA-50 DE 10 MM - MONTAGEM. AF_01/2024</t>
  </si>
  <si>
    <t>LAJE PRÉ-MOLDADA UNIDIRECIONAL, BIAPOIADA, PARA FORRO, ENCHIMENTO EM CERÂMICA, VIGOTA CONVENCIONAL, ALTURA TOTAL DA LAJE (ENCHIMENTO+CAPA) = (8+3). AF_11/2020_PA</t>
  </si>
  <si>
    <t>MONTAGEM E DESMONTAGEM DE FÔRMA DE VIGA, ESCORAMENTO COM GARFO DE MADEIRA, PÉ-DIREITO DUPLO, EM CHAPA DE MADEIRA RESINADA, 4 UTILIZAÇÕES. AF_09/2020</t>
  </si>
  <si>
    <t>ARMAÇÃO DE LAJE DE ESTRUTURA CONVENCIONAL DE CONCRETO ARMADO UTILIZANDO AÇO CA-50 DE 6,3 MM - MONTAGEM. AF_06/2022</t>
  </si>
  <si>
    <t>COMPACTAÇÃO MECÂNICA DE SOLO PARA EXECUÇÃO DE RADIER, PISO DE CONCRETO OU LAJE SOBRE SOLO, COM COMPACTADOR DE SOLOS A PERCUSSÃO. AF_09/2021</t>
  </si>
  <si>
    <t>FABRICAÇÃO, MONTAGEM E DESMONTAGEM DE FORMA PARA RADIER, PISO DE CONCRETO OU LAJE SOBRE SOLO, EM MADEIRA SERRADA, 4 UTILIZAÇÕES. AF_09/2021</t>
  </si>
  <si>
    <t>LASTRO COM MATERIAL GRANULAR, APLICADO EM PISOS OU LAJES SOBRE SOLO, ESPESSURA DE *5 CM*. AF_01/2024</t>
  </si>
  <si>
    <t>TRAMA DE AÇO COMPOSTA POR TERÇAS PARA TELHADOS DE ATÉ 2 ÁGUAS PARA TELHA ONDULADA DE FIBROCIMENTO, METÁLICA, PLÁSTICA OU TERMOACÚSTICA, INCLUSO TRANSPORTE VERTICAL (EM KG). AF_07/2019</t>
  </si>
  <si>
    <t>ALVENARIA DE VEDAÇÃO DE BLOCOS CERÂMICOS FURADOS NA VERTICAL DE 9X19X39 CM (ESPESSURA 9 CM) E ARGAMASSA DE ASSENTAMENTO COM PREPARO EM BETONEIRA. AF_12/2021</t>
  </si>
  <si>
    <t>FIXAÇÃO (ENCUNHAMENTO) DE ALVENARIA DE VEDAÇÃO COM ARGAMASSA APLICADA COM BISNAGA. AF_03/2024</t>
  </si>
  <si>
    <t>DIVISORIA SANITÁRIA, TIPO CABINE, EM GRANITO CINZA POLIDO, ESP = 3CM, ASSENTADO COM ARGAMASSA COLANTE AC III-E, EXCLUSIVE FERRAGENS. AF_01/2021</t>
  </si>
  <si>
    <t>TARJETA TIPO LIVRE/OCUPADO PARA PORTA DE BANHEIRO. AF_12/2019</t>
  </si>
  <si>
    <t>TELHAMENTO COM TELHA ONDULADA DE FIBRA DE VIDRO E = 0,6 MM, PARA TELHADO COM INCLINAÇÃO MAIOR QUE 10°, COM ATÉ 2 ÁGUAS, INCLUSO IÇAMENTO. AF_07/2019</t>
  </si>
  <si>
    <t>CALHA EM CHAPA DE AÇO GALVANIZADO NÚMERO 24, DESENVOLVIMENTO DE 100 CM, INCLUSO TRANSPORTE VERTICAL. AF_07/2019</t>
  </si>
  <si>
    <t>REVESTIMENTO CERÂMICO PARA PAREDES INTERNAS COM PLACAS TIPO ESMALTADA EXTRA DE DIMENSÕES 33X45 CM APLICADAS NA ALTURA INTEIRA DAS PAREDES. AF_02/2023_PE</t>
  </si>
  <si>
    <t>CONTRAPISO EM ARGAMASSA PRONTA, PREPARO MANUAL, APLICADO EM ÁREAS MOLHADAS SOBRE IMPERMEABILIZAÇÃO, ACABAMENTO NÃO REFORÇADO, ESPESSURA 4CM. AF_07/2021</t>
  </si>
  <si>
    <t>CONTRAPISO EM ARGAMASSA PRONTA, PREPARO MANUAL, APLICADO EM ÁREAS SECAS SOBRE LAJE, NÃO ADERIDO, ACABAMENTO NÃO REFORÇADO, ESPESSURA 6CM. AF_07/2021</t>
  </si>
  <si>
    <t>CONTRAPISO EM ARGAMASSA TRAÇO 1:4 (CIMENTO E AREIA), PREPARO MANUAL, APLICADO EM ÁREAS SECAS SOBRE LAJE, ADERIDO, ACABAMENTO NÃO REFORÇADO, ESPESSURA 3CM. AF_07/2021</t>
  </si>
  <si>
    <t>EMASSAMENTO COM MASSA LÁTEX, APLICAÇÃO EM TETO, DUAS DEMÃOS, LIXAMENTO MANUAL. AF_04/2023</t>
  </si>
  <si>
    <t>PINTURA LÁTEX ACRÍLICA PREMIUM, APLICAÇÃO MANUAL EM TETO, DUAS DEMÃOS. AF_04/2023</t>
  </si>
  <si>
    <t>PINTURA COM TINTA ALQUÍDICA DE FUNDO E ACABAMENTO (ESMALTE SINTÉTICO GRAFITE) APLICADA A ROLO OU PINCEL SOBRE PERFIL METÁLICO EXECUTADO EM FÁBRICA (POR DEMÃO). AF_01/2020</t>
  </si>
  <si>
    <t>ADAPTADOR CURTO COM BOLSA E ROSCA PARA REGISTRO, PVC, SOLDÁVEL, DN 25MM X 3/4 , INSTALADO EM RAMAL DE DISTRIBUIÇÃO DE ÁGUA - FORNECIMENTO E INSTALAÇÃO. AF_06/2022</t>
  </si>
  <si>
    <t>ADAPTADOR CURTO COM BOLSA E ROSCA PARA REGISTRO, PVC, SOLDÁVEL, DN 50MM X 1.1/2", INSTALADO EM RAMAL DE DISTRIBUIÇÃO DE ÁGUA - FORNECIMENTO E INSTALAÇÃO. AF_06/2022</t>
  </si>
  <si>
    <t>ADAPTADOR CURTO COM BOLSA E ROSCA PARA REGISTRO, PVC, SOLDÁVEL, DN 50MM X 1.1/4", INSTALADO EM RAMAL DE DISTRIBUIÇÃO DE ÁGUA - FORNECIMENTO E INSTALAÇÃO. AF_06/2022</t>
  </si>
  <si>
    <t>BUCHA DE REDUÇÃO, LONGA, PVC, SOLDÁVEL, DN 50 X 25 MM, INSTALADO EM RAMAL DE DISTRIBUIÇÃO DE ÁGUA - FORNECIMENTO E INSTALAÇÃO. AF_06/2022</t>
  </si>
  <si>
    <t>BUCHA DE REDUÇÃO, LONGA, PVC, SOLDÁVEL, DN 60 X 25 MM, INSTALADO EM PRUMADA DE ÁGUA - FORNECIMENTO E INSTALAÇÃO. AF_06/2022</t>
  </si>
  <si>
    <t>BUCHA DE REDUÇÃO, LONGA, PVC, SOLDÁVEL, DN 60 X 50 MM, INSTALADO EM PRUMADA DE ÁGUA - FORNECIMENTO E INSTALAÇÃO. AF_06/2022</t>
  </si>
  <si>
    <t>LUVA, PVC, SOLDÁVEL, DN 25MM, INSTALADO EM RAMAL DE DISTRIBUIÇÃO DE ÁGUA - FORNECIMENTO E INSTALAÇÃO. AF_06/2022</t>
  </si>
  <si>
    <t>LUVA, PVC, SOLDÁVEL, DN 50MM, INSTALADO EM RAMAL DE DISTRIBUIÇÃO DE ÁGUA - FORNECIMENTO E INSTALAÇÃO. AF_06/2022</t>
  </si>
  <si>
    <t>JOELHO 90 GRAUS COM BUCHA DE LATÃO, PVC, SOLDÁVEL, DN 25MM, X 3/4 INSTALADO EM RAMAL OU SUB-RAMAL DE ÁGUA - FORNECIMENTO E INSTALAÇÃO. AF_06/2022</t>
  </si>
  <si>
    <t>TÊ COM BUCHA DE LATÃO NA BOLSA CENTRAL, PVC, SOLDÁVEL, DN 25MM X 3/4 , INSTALADO EM RAMAL OU SUB-RAMAL DE ÁGUA - FORNECIMENTO E INSTALAÇÃO. AF_06/2022</t>
  </si>
  <si>
    <t>JOELHO 45 GRAUS, PVC, SERIE R, ÁGUA PLUVIAL, DN 100 MM, JUNTA ELÁSTICA, FORNECIDO E INSTALADO EM CONDUTORES VERTICAIS DE ÁGUAS PLUVIAIS. AF_06/2022</t>
  </si>
  <si>
    <t>JOELHO 90 GRAUS, PVC, SERIE R, ÁGUA PLUVIAL, DN 100 MM, JUNTA ELÁSTICA, FORNECIDO E INSTALADO EM CONDUTORES VERTICAIS DE ÁGUAS PLUVIAIS. AF_06/2022</t>
  </si>
  <si>
    <t>CAIXA SIFONADA, COM GRELHA REDONDA, PVC, DN 150 X 150 X 50 MM, JUNTA SOLDÁVEL, FORNECIDA E INSTALADA EM RAMAL DE DESCARGA OU EM RAMAL DE ESGOTO SANITÁRIO. AF_08/2022</t>
  </si>
  <si>
    <t>CAIXA SIFONADA, PVC, DN 150 X 185 X 75 MM, JUNTA ELÁSTICA, FORNECIDA E INSTALADA EM RAMAL DE DESCARGA OU EM RAMAL DE ESGOTO SANITÁRIO. AF_08/2022</t>
  </si>
  <si>
    <t>CAIXA ENTERRADA DISTRIBUIDORA DE VAZÃO (SUMIDOUROS MÚLTIPLOS), RETANGULAR, EM ALVENARIA COM BLOCOS DE CONCRETO, DIMENSÕES INTERNAS: 0,60 X 0,60 X H=0,50 M. AF_12/2020</t>
  </si>
  <si>
    <t>ASSENTO SANITÁRIO CONVENCIONAL - FORNECIMENTO E INSTALACAO. AF_01/2020</t>
  </si>
  <si>
    <t>LAVATÓRIO LOUÇA BRANCA COM COLUNA, *44 X 35,5* CM, PADRÃO POPULAR - FORNECIMENTO E INSTALAÇÃO. AF_01/2020</t>
  </si>
  <si>
    <t>VÁLVULA EM METAL CROMADO 1.1/2" X 1.1/2" PARA TANQUE OU LAVATÓRIO, COM OU SEM LADRÃO - FORNECIMENTO E INSTALAÇÃO. AF_01/2020</t>
  </si>
  <si>
    <t>SIFÃO DO TIPO FLEXÍVEL EM PVC 1 X 1.1/2 - FORNECIMENTO E INSTALAÇÃO. AF_01/2020</t>
  </si>
  <si>
    <t>TOALHEIRO PLASTICO TIPO DISPENSER PARA PAPEL TOALHA INTERFOLHADO</t>
  </si>
  <si>
    <t>SABONETEIRA PLASTICA TIPO DISPENSER PARA SABONETE LIQUIDO COM RESERVATORIO 800 A 1500 ML, INCLUSO FIXAÇÃO. AF_01/2020</t>
  </si>
  <si>
    <t>CABIDE/GANCHO DE BANHEIRO SIMPLES EM METAL CROMADO</t>
  </si>
  <si>
    <t>CAIXA DE PROTEÇÃO PARA MEDIDOR MONOFÁSICO DE EMBUTIR - FORNECIMENTO E INSTALAÇÃO. AF_10/2020</t>
  </si>
  <si>
    <t>DISJUNTOR MONOPOLAR TIPO DIN, CORRENTE NOMINAL DE 20A - FORNECIMENTO E INSTALAÇÃO. AF_10/2020</t>
  </si>
  <si>
    <t>ELETRODUTO FLEXÍVEL CORRUGADO, PVC, DN 25 MM (3/4"), PARA CIRCUITOS TERMINAIS, INSTALADO EM FORRO - FORNECIMENTO E INSTALAÇÃO. AF_03/2023_PA</t>
  </si>
  <si>
    <t>CAIXA DE PASSAGEM ELETRICA DE PAREDE, DE EMBUTIR, EM PVC, COM TAMPA APARAFUSADA, DIMENSOES 150 X 150 X *75* MM</t>
  </si>
  <si>
    <t>CAIXA DE PASSAGEM ELETRICA DE PAREDE, DE EMBUTIR, EM PVC, COM TAMPA APARAFUSADA, DIMENSOES 200 X 200 X *90* MM</t>
  </si>
  <si>
    <t>CABO DE COBRE FLEXÍVEL ISOLADO, 25 MM², ANTI-CHAMA 0,6/1,0 KV, PARA REDE ENTERRADA DE DISTRIBUIÇÃO DE ENERGIA ELÉTRICA - FORNECIMENTO E INSTALAÇÃO. AF_12/2021</t>
  </si>
  <si>
    <t>CABO DE COBRE FLEXÍVEL ISOLADO, 50 MM², ANTI-CHAMA 0,6/1,0 KV, PARA REDE ENTERRADA DE DISTRIBUIÇÃO DE ENERGIA ELÉTRICA - FORNECIMENTO E INSTALAÇÃO. AF_12/2021</t>
  </si>
  <si>
    <t>CONECTOR GRAMPO METÁLICO TIPO OLHAL, PARA SPDA, PARA HASTE DE ATERRAMENTO DE 3/4'' E CABOS DE 10 A 50 MM2 - FORNECIMENTO E INSTALAÇÃO. AF_08/2023</t>
  </si>
  <si>
    <t>PEITORIL LINEAR EM GRANITO OU MÁRMORE, L = 15CM, COMPRIMENTO DE ATÉ 2M, ASSENTADO COM ARGAMASSA 1:6 COM ADITIVO. AF_11/2020</t>
  </si>
  <si>
    <t>BANCO EM ALVENARIA REVESTIDO EM CERÂMICA</t>
  </si>
  <si>
    <t>BANCO DE CONCRETO SEM ENCOSTO, DIM. 2,00 X 0,40 M</t>
  </si>
  <si>
    <t>SUPORTE MÃO FRANCESA EM AÇO, ABAS IGUAIS 30 CM, CAPACIDADE MINIMA 60 KG, BRANCO - FORNECIMENTO E INSTALAÇÃO. AF_01/2020</t>
  </si>
  <si>
    <t>LIMPEZA DE PISO CERÂMICO OU PORCELANATO COM PANO ÚMIDO. AF_04/2019</t>
  </si>
  <si>
    <t>MÊS</t>
  </si>
  <si>
    <t>INSTALACAO PROVISORIA DE AGUA E ESGOTO</t>
  </si>
  <si>
    <t>PT</t>
  </si>
  <si>
    <t>ADAPTADOR COM FLANGES LIVRES, PVC, SOLDÁVEL, DN 75 MM X 2 1/2 , INSTALADO EM RESERVAÇÃO PREDIAL DE ÁGUA - FORNECIMENTO E INSTALAÇÃO. AF_04/2024</t>
  </si>
  <si>
    <t>ADAPTADOR CURTO COM BOLSA E ROSCA PARA REGISTRO, PVC, SOLDÁVEL, DN 75 MM X 2 1/2" , INSTALADO EM RESERVAÇÃO PREDIAL DE ÁGUA - FORNECIMENTO E INSTALAÇÃO. AF_04/2024</t>
  </si>
  <si>
    <t>LUVA, PVC, SOLDÁVEL, DN 60 MM, INSTALADO EM RESERVAÇÃO PREDIAL DE ÁGUA - FORNECIMENTO E INSTALAÇÃO. AF_04/2024</t>
  </si>
  <si>
    <t>LUMINÁRIA ARANDELA TIPO TARTARUGA, DE SOBREPOR, COM 1 LÂMPADA LED DE 6 W, SEM REATOR - FORNECIMENTO E INSTALAÇÃO. AF_09/2024</t>
  </si>
  <si>
    <t>INSTALAÇÃO E DESINSTALAÇÃO MECANIZADA DE CONTÊINER OU MÓDULO HABITÁVEL DE USOS DIVERSOS. AF_03/2024</t>
  </si>
  <si>
    <t>ADMINISTRAÇÃO LOCAL</t>
  </si>
  <si>
    <t>3.1</t>
  </si>
  <si>
    <t>3.2</t>
  </si>
  <si>
    <t>3.3</t>
  </si>
  <si>
    <t>ALMOXARIFE COM ENCARGOS COMPLEMENTARES</t>
  </si>
  <si>
    <t>ENCARREGADO GERAL DE OBRAS COM ENCARGOS COMPLEMENTARES</t>
  </si>
  <si>
    <t>ENGENHEIRO CIVIL DE OBRA JUNIOR COM ENCARGOS COMPLEMENTARES</t>
  </si>
  <si>
    <t>CHAPA DE ACO GALVANIZADA BITOLA GSG 14, E = 1,95 MM (15,60 KG/M2) PARA AS PORTAS</t>
  </si>
  <si>
    <t>PORTA DE MADEIRA PARA PINTURA, SEMI-OCA (LEVE OU MÉDIA), 90X210CM, ESPESSURA DE 3,5CM, INCLUSO DOBRADIÇAS - FORNECIMENTO E INSTALAÇÃO. AF_12/2019</t>
  </si>
  <si>
    <t>FECHADURA DE EMBUTIR COM CILINDRO, EXTERNA, COMPLETA, ACABAMENTO PADRÃO MÉDIO, INCLUSO EXECUÇÃO DE FURO - FORNECIMENTO E INSTALAÇÃO. AF_12/2019</t>
  </si>
  <si>
    <t>PINTURA IMUNIZANTE PARA MADEIRA, 2 DEMÃOS. AF_01/2021</t>
  </si>
  <si>
    <t>CUMEEIRA NORMAL PARA TELHA TRAPEZOIDAL DE AÇO, E = 0,5 MM, INCLUSO ACESSÓRIOS DE FIXAÇÃO E IÇAMENTO. AF_07/2019</t>
  </si>
  <si>
    <t>CANTONEIRA (ABAS IGUAIS) EM FERRO GALVANIZADO, 50,8mmx9,53mm</t>
  </si>
  <si>
    <t>REVESTIMENTO CERÂMICO PARA PAREDES INTERNAS COM PLACAS TIPO PASTILHA DE DIMENSÕES 5 X 5 CM (PLACAS DE 30 X 30 CM) CM APLICADAS NA ALTURA INTEIRA DAS PAREDES. AF_02/2023</t>
  </si>
  <si>
    <t>Placa cimentícia e =10mm, para fechamento da fachada (1 lado/face), juntas aparentes, fixada em estrutura metalica, exclusive esta (fornecimento e assentamento)</t>
  </si>
  <si>
    <t>TE DE REDUCAO, PVC, SOLDAVEL, 90 GRAUS, 50 MM X 40 MM, PARA AGUA FRIA PREDIAL</t>
  </si>
  <si>
    <t>TORNEIRA METALICA CROMADA DE MESA PARA LAVATORIO, BICA ALTA, COM AREJADOR</t>
  </si>
  <si>
    <t>TORNEIRA DE MESA PARA LAVATORIO, METALICA CROMADA, COM MISTURADOR MONOCOMANDO, BICA BAIXA</t>
  </si>
  <si>
    <t>PAPELEIRA DE PAREDE EM METAL CROMADO SEM TAMPA, INCLUSO FIXAÇÃO. AF_01/2020</t>
  </si>
  <si>
    <t>ESPELHO CRISTAL, ESPESSURA 4 MM, SEM MOLDURA, ADERIDO COM ADESIVO FIXA-ESPELHO. AF_01/2021</t>
  </si>
  <si>
    <t>DUCHA / CHUVEIRO METALICO, DE PAREDE, ARTICULAVEL, COM BRACO/CANO, SEM DESVIADOR</t>
  </si>
  <si>
    <t>PLACA DE SINALIZACAO DE SEGURANCA CONTRA INCENDIO, FOTOLUMINESCENTE, QUADRADA, *14 X 14* CM, EM PVC *2* MM ANTI-CHAMAS (SIMBOLOS, CORES E PICTOGRAMAS CONFORME NBR 16820)</t>
  </si>
  <si>
    <t>DISPOSITIVO DR, 2 POLOS, SENSIBILIDADE DE 30 MA, CORRENTE DE 25 A, TIPO AC</t>
  </si>
  <si>
    <t>BLOCO AUTÔNOMO DE ILUMINAÇÃO DE EMERGÊNCIA COM DOIS REFLETORES - FORNECIMENTO E INSTALAÇÃO. AF_09/2024</t>
  </si>
  <si>
    <t>LUMINARIA LED REFLETOR RETANGULAR BIVOLT, LUZ BRANCA, 50 W</t>
  </si>
  <si>
    <t>GRANITO PARA BANCADA, POLIDO, TIPO ANDORINHA/ QUARTZ/ CASTELO/ CORUMBA OU OUTROS EQUIVALENTES DA REGIAO, E= *2,5* CM</t>
  </si>
  <si>
    <t>UNID</t>
  </si>
  <si>
    <t>COEFICIENTE</t>
  </si>
  <si>
    <t>PREÇO UNITÁRIO</t>
  </si>
  <si>
    <t>00007258</t>
  </si>
  <si>
    <t>TIJOLO CERAMICO MACICO COMUM DE *5 X 10 X 20* CM (L X A X C)</t>
  </si>
  <si>
    <t>88309</t>
  </si>
  <si>
    <t>88316</t>
  </si>
  <si>
    <t>104205</t>
  </si>
  <si>
    <t>EMBOÇO OU MASSA ÚNICA EM ARGAMASSA TRAÇO 1:2:8, PREPARO MECÂNICA COM BETONEIRA 400 L, APLICADA COM PROJETOR TIPO CANEQUINHA EM PANOS DE FACHADA COM PRESENÇA DE VÃOS, ESPESSURA DE 45 MM, ACESSO POR BALANCIM MANUAL. AF_08/2022</t>
  </si>
  <si>
    <t>104618</t>
  </si>
  <si>
    <t>REVESTIMENTO CERÂMICO PARA PAREDES INTERNAS COM PLACAS TIPO PASTILHA DE DIMENSÕES 2,5 X 2,5 CM (PLACAS DE 30 X 30 CM) CM APLICADAS A MEIA ALTURA DAS PAREDES. AF_02/2023</t>
  </si>
  <si>
    <t>FONTE: FNDE CPU 73</t>
  </si>
  <si>
    <t>00001379</t>
  </si>
  <si>
    <t>87893</t>
  </si>
  <si>
    <t>CHAPISCO APLICADO EM ALVENARIA (SEM PRESENÇA DE VÃOS) E ESTRUTURAS DE CONCRETO DE FACHADA, COM COLHER DE PEDREIRO. ARGAMASSA TRAÇO 1:3 COM PREPARO MANUAL. AF_10/2022</t>
  </si>
  <si>
    <t>94971</t>
  </si>
  <si>
    <t>CONCRETO FCK = 25MPA, TRAÇO 1:2,3:2,7 (EM MASSA SECA DE CIMENTO/ AREIA MÉDIA/ BRITA 1) - PREPARO MECÂNICO COM BETONEIRA 600 L. AF_05/2021</t>
  </si>
  <si>
    <t>92801</t>
  </si>
  <si>
    <t>87792</t>
  </si>
  <si>
    <t>EMBOÇO OU MASSA ÚNICA EM ARGAMASSA TRAÇO 1:2:8, PREPARO MECÂNICO COM BETONEIRA 400 L, APLICADA MANUALMENTE EM PANOS CEGOS DE FACHADA (SEM PRESENÇA DE VÃOS), ESPESSURA DE 25 MM. AF_08/2022</t>
  </si>
  <si>
    <t>96542</t>
  </si>
  <si>
    <t>FABRICAÇÃO, MONTAGEM E DESMONTAGEM DE FÔRMA PARA VIGA BALDRAME, EM CHAPA DE MADEIRA COMPENSADA RESINADA, E=17 MM, 4 UTILIZAÇÕES. AF_01/2024</t>
  </si>
  <si>
    <t>FONTE: FNDE CPU 508</t>
  </si>
  <si>
    <t>Mastro triplo em tubo ferro galvanizado, alt (útil)= 6m (3,80m x 2" + 2,20m x1 1/2"), inclusive base de concreto ciclópico - Rev 01</t>
  </si>
  <si>
    <t>4.1</t>
  </si>
  <si>
    <t>4.2</t>
  </si>
  <si>
    <t>4.3</t>
  </si>
  <si>
    <t>5.1</t>
  </si>
  <si>
    <t>5.2</t>
  </si>
  <si>
    <t>6.1</t>
  </si>
  <si>
    <t>6.1.1</t>
  </si>
  <si>
    <t>6.1.2</t>
  </si>
  <si>
    <t>6.1.3</t>
  </si>
  <si>
    <t>6.1.4</t>
  </si>
  <si>
    <t>6.1.5</t>
  </si>
  <si>
    <t>6.1.6</t>
  </si>
  <si>
    <t>6.2</t>
  </si>
  <si>
    <t>6.2.1</t>
  </si>
  <si>
    <t>6.2.2</t>
  </si>
  <si>
    <t>6.2.3</t>
  </si>
  <si>
    <t>6.2.4</t>
  </si>
  <si>
    <t>6.2.5</t>
  </si>
  <si>
    <t>6.2.6</t>
  </si>
  <si>
    <t>6.2.7</t>
  </si>
  <si>
    <t>7.1</t>
  </si>
  <si>
    <t>7.1.1</t>
  </si>
  <si>
    <t>7.2</t>
  </si>
  <si>
    <t>7.2.1</t>
  </si>
  <si>
    <t>7.2.2</t>
  </si>
  <si>
    <t>7.3</t>
  </si>
  <si>
    <t>7.3.1</t>
  </si>
  <si>
    <t>8.1</t>
  </si>
  <si>
    <t>8.1.1</t>
  </si>
  <si>
    <t>8.2.1</t>
  </si>
  <si>
    <t>8.2.2</t>
  </si>
  <si>
    <t>8.3.1</t>
  </si>
  <si>
    <t>9.1</t>
  </si>
  <si>
    <t>10.1</t>
  </si>
  <si>
    <t>11.1</t>
  </si>
  <si>
    <t>12.1</t>
  </si>
  <si>
    <t>12.2</t>
  </si>
  <si>
    <t>12.3</t>
  </si>
  <si>
    <t>12.4</t>
  </si>
  <si>
    <t>12.5</t>
  </si>
  <si>
    <t>12.6</t>
  </si>
  <si>
    <t>13.1</t>
  </si>
  <si>
    <t>13.2</t>
  </si>
  <si>
    <t>13.3</t>
  </si>
  <si>
    <t>13.4</t>
  </si>
  <si>
    <t>13.5</t>
  </si>
  <si>
    <t>13.6</t>
  </si>
  <si>
    <t>14.1</t>
  </si>
  <si>
    <t>14.2</t>
  </si>
  <si>
    <t>14.3</t>
  </si>
  <si>
    <t>14.4</t>
  </si>
  <si>
    <t>14.5</t>
  </si>
  <si>
    <t>14.6</t>
  </si>
  <si>
    <t>14.7</t>
  </si>
  <si>
    <t>15.1</t>
  </si>
  <si>
    <t>15.2</t>
  </si>
  <si>
    <t>17.1</t>
  </si>
  <si>
    <t>17.2</t>
  </si>
  <si>
    <t>17.3</t>
  </si>
  <si>
    <t>17.4</t>
  </si>
  <si>
    <t>17.5</t>
  </si>
  <si>
    <t>17.6</t>
  </si>
  <si>
    <t>17.7</t>
  </si>
  <si>
    <t>17.8</t>
  </si>
  <si>
    <t>17.9</t>
  </si>
  <si>
    <t>17.10</t>
  </si>
  <si>
    <t>17.11</t>
  </si>
  <si>
    <t>17.12</t>
  </si>
  <si>
    <t>17.13</t>
  </si>
  <si>
    <t>17.14</t>
  </si>
  <si>
    <t>17.15</t>
  </si>
  <si>
    <t>17.16</t>
  </si>
  <si>
    <t>17.17</t>
  </si>
  <si>
    <t>17.18</t>
  </si>
  <si>
    <t>17.19</t>
  </si>
  <si>
    <t>17.20</t>
  </si>
  <si>
    <t>17.21</t>
  </si>
  <si>
    <t>18.1</t>
  </si>
  <si>
    <t>18.2</t>
  </si>
  <si>
    <t>18.3</t>
  </si>
  <si>
    <t>19.1</t>
  </si>
  <si>
    <t>19.2</t>
  </si>
  <si>
    <t>19.3</t>
  </si>
  <si>
    <t>21.1</t>
  </si>
  <si>
    <t>21.2</t>
  </si>
  <si>
    <t>21.3</t>
  </si>
  <si>
    <t>21.4</t>
  </si>
  <si>
    <t>21.5</t>
  </si>
  <si>
    <t>21.6</t>
  </si>
  <si>
    <t>22.1</t>
  </si>
  <si>
    <t>ÁREA DO TERRENO</t>
  </si>
  <si>
    <t xml:space="preserve">ART DE OBRAS E SERVIÇOS - CREA/AP </t>
  </si>
  <si>
    <t>CONFORME MANUAL CODEVASF</t>
  </si>
  <si>
    <t>PINTURA DE PISO COM TINTA ACRÍLICA, APLICAÇÃO MANUAL, 2 DEMÃOS, INCLUSO FUNDO PREPARADOR. AF_05/2021</t>
  </si>
  <si>
    <t xml:space="preserve">SINAPI AP 06/2025 - SBC AP 07/2025 - SICRO3 AP 04/2025 - ORSE 05/2025 </t>
  </si>
  <si>
    <t>1.1</t>
  </si>
  <si>
    <t>SICRO3</t>
  </si>
  <si>
    <t>KM</t>
  </si>
  <si>
    <t>QUANTIDADE</t>
  </si>
  <si>
    <t>VALORES (R$)</t>
  </si>
  <si>
    <t>VALOR UNITÁRIO (R$)</t>
  </si>
  <si>
    <t>VALOR GLOBAL (R$)</t>
  </si>
  <si>
    <t>2.4</t>
  </si>
  <si>
    <t>3.4</t>
  </si>
  <si>
    <t>3.5</t>
  </si>
  <si>
    <t>3.6</t>
  </si>
  <si>
    <t>3.7</t>
  </si>
  <si>
    <t>3.8</t>
  </si>
  <si>
    <t>3.9</t>
  </si>
  <si>
    <t>3.10</t>
  </si>
  <si>
    <t>5.3</t>
  </si>
  <si>
    <t>5.4</t>
  </si>
  <si>
    <t>6.1.7</t>
  </si>
  <si>
    <t>6.1.8</t>
  </si>
  <si>
    <t>6.1.9</t>
  </si>
  <si>
    <t>6.2.8</t>
  </si>
  <si>
    <t>7.1.2</t>
  </si>
  <si>
    <t>7.1.3</t>
  </si>
  <si>
    <t>7.1.4</t>
  </si>
  <si>
    <t>7.1.5</t>
  </si>
  <si>
    <t>7.1.6</t>
  </si>
  <si>
    <t>7.2.3</t>
  </si>
  <si>
    <t>7.2.4</t>
  </si>
  <si>
    <t>7.2.5</t>
  </si>
  <si>
    <t>7.2.6</t>
  </si>
  <si>
    <t>7.2.7</t>
  </si>
  <si>
    <t>7.3.2</t>
  </si>
  <si>
    <t>7.4</t>
  </si>
  <si>
    <t>7.4.1</t>
  </si>
  <si>
    <t>7.4.2</t>
  </si>
  <si>
    <t>7.4.3</t>
  </si>
  <si>
    <t>7.4.4</t>
  </si>
  <si>
    <t>7.5</t>
  </si>
  <si>
    <t>7.5.1</t>
  </si>
  <si>
    <t>7.5.2</t>
  </si>
  <si>
    <t>7.5.3</t>
  </si>
  <si>
    <t>7.5.4</t>
  </si>
  <si>
    <t>7.5.5</t>
  </si>
  <si>
    <t>7.5.6</t>
  </si>
  <si>
    <t>7.6.1</t>
  </si>
  <si>
    <t>9.1.1</t>
  </si>
  <si>
    <t>9.1.2</t>
  </si>
  <si>
    <t>9.1.3</t>
  </si>
  <si>
    <t>9.2.1</t>
  </si>
  <si>
    <t>9.2.2</t>
  </si>
  <si>
    <t>9.2.3</t>
  </si>
  <si>
    <t>9.3.1</t>
  </si>
  <si>
    <t>9.4.1</t>
  </si>
  <si>
    <t>10.3</t>
  </si>
  <si>
    <t>10.4</t>
  </si>
  <si>
    <t>10.5</t>
  </si>
  <si>
    <t>10.6</t>
  </si>
  <si>
    <t>15.3</t>
  </si>
  <si>
    <t>15.4</t>
  </si>
  <si>
    <t>15.5</t>
  </si>
  <si>
    <t>15.6</t>
  </si>
  <si>
    <t>15.7</t>
  </si>
  <si>
    <t>15.8</t>
  </si>
  <si>
    <t>15.9</t>
  </si>
  <si>
    <t>15.10</t>
  </si>
  <si>
    <t>15.11</t>
  </si>
  <si>
    <t>15.12</t>
  </si>
  <si>
    <t>15.13</t>
  </si>
  <si>
    <t>15.14</t>
  </si>
  <si>
    <t>15.15</t>
  </si>
  <si>
    <t>15.16</t>
  </si>
  <si>
    <t>15.17</t>
  </si>
  <si>
    <t>15.18</t>
  </si>
  <si>
    <t>15.19</t>
  </si>
  <si>
    <t>15.20</t>
  </si>
  <si>
    <t>15.21</t>
  </si>
  <si>
    <t>15.22</t>
  </si>
  <si>
    <t>15.23</t>
  </si>
  <si>
    <t>15.24</t>
  </si>
  <si>
    <t>15.25</t>
  </si>
  <si>
    <t>15.26</t>
  </si>
  <si>
    <t>15.27</t>
  </si>
  <si>
    <t>15.28</t>
  </si>
  <si>
    <t>15.29</t>
  </si>
  <si>
    <t>15.30</t>
  </si>
  <si>
    <t>15.31</t>
  </si>
  <si>
    <t>15.32</t>
  </si>
  <si>
    <t>15.33</t>
  </si>
  <si>
    <t>15.34</t>
  </si>
  <si>
    <t>15.35</t>
  </si>
  <si>
    <t>15.36</t>
  </si>
  <si>
    <t>15.37</t>
  </si>
  <si>
    <t>15.38</t>
  </si>
  <si>
    <t>15.39</t>
  </si>
  <si>
    <t>16.1.1</t>
  </si>
  <si>
    <t>16.1.2</t>
  </si>
  <si>
    <t>16.1.3</t>
  </si>
  <si>
    <t>16.1.4</t>
  </si>
  <si>
    <t>16.1.5</t>
  </si>
  <si>
    <t>16.1.6</t>
  </si>
  <si>
    <t>16.2.1</t>
  </si>
  <si>
    <t>17.22</t>
  </si>
  <si>
    <t>17.23</t>
  </si>
  <si>
    <t>17.24</t>
  </si>
  <si>
    <t>17.25</t>
  </si>
  <si>
    <t>17.26</t>
  </si>
  <si>
    <t>17.27</t>
  </si>
  <si>
    <t>17.28</t>
  </si>
  <si>
    <t>18.4</t>
  </si>
  <si>
    <t>18.5</t>
  </si>
  <si>
    <t>18.6</t>
  </si>
  <si>
    <t>18.7</t>
  </si>
  <si>
    <t>18.8</t>
  </si>
  <si>
    <t>18.9</t>
  </si>
  <si>
    <t>18.10</t>
  </si>
  <si>
    <t>18.11</t>
  </si>
  <si>
    <t>18.12</t>
  </si>
  <si>
    <t>18.13</t>
  </si>
  <si>
    <t>18.14</t>
  </si>
  <si>
    <t>18.15</t>
  </si>
  <si>
    <t>18.16</t>
  </si>
  <si>
    <t>18.17</t>
  </si>
  <si>
    <t>18.18</t>
  </si>
  <si>
    <t>18.19</t>
  </si>
  <si>
    <t>18.20</t>
  </si>
  <si>
    <t>18.21</t>
  </si>
  <si>
    <t>20.1.1</t>
  </si>
  <si>
    <t>20.1.2</t>
  </si>
  <si>
    <t>20.1.3</t>
  </si>
  <si>
    <t>20.2.1</t>
  </si>
  <si>
    <t>20.2.2</t>
  </si>
  <si>
    <t>20.2.3</t>
  </si>
  <si>
    <t>20.2.4</t>
  </si>
  <si>
    <t>20.2.5</t>
  </si>
  <si>
    <t>20.2.6</t>
  </si>
  <si>
    <t>20.3.1</t>
  </si>
  <si>
    <t>20.3.2</t>
  </si>
  <si>
    <t>20.3.3</t>
  </si>
  <si>
    <t>20.3.4</t>
  </si>
  <si>
    <t>20.3.5</t>
  </si>
  <si>
    <t>20.3.6</t>
  </si>
  <si>
    <t>20.3.7</t>
  </si>
  <si>
    <t>20.3.8</t>
  </si>
  <si>
    <t>20.3.9</t>
  </si>
  <si>
    <t>20.3.10</t>
  </si>
  <si>
    <t>20.3.11</t>
  </si>
  <si>
    <t>20.4.1</t>
  </si>
  <si>
    <t>20.4.2</t>
  </si>
  <si>
    <t>20.4.3</t>
  </si>
  <si>
    <t>20.4.4</t>
  </si>
  <si>
    <t>20.4.5</t>
  </si>
  <si>
    <t>20.5.1</t>
  </si>
  <si>
    <t>20.5.2</t>
  </si>
  <si>
    <t>20.5.3</t>
  </si>
  <si>
    <t>20.5.4</t>
  </si>
  <si>
    <t>20.5.5</t>
  </si>
  <si>
    <t>20.5.6</t>
  </si>
  <si>
    <t>20.5.7</t>
  </si>
  <si>
    <t>20.5.8</t>
  </si>
  <si>
    <t>22.2</t>
  </si>
  <si>
    <t>22.3</t>
  </si>
  <si>
    <t>22.4</t>
  </si>
  <si>
    <t>22.5</t>
  </si>
  <si>
    <t>22.6</t>
  </si>
  <si>
    <t>23.1</t>
  </si>
  <si>
    <t>CPU 01</t>
  </si>
  <si>
    <t>CPU 02</t>
  </si>
  <si>
    <t>CPU 01 - BANCO EM ALVENARIA REVESTIDO EM CERÂMICA (M)</t>
  </si>
  <si>
    <t>CPU 02 - BANCO DE CONCRETO SEM ENCOSTO, DIM. 2,00 X 0,40 M (M2)</t>
  </si>
  <si>
    <t>PORCENTAGEM INDIVIDUAL</t>
  </si>
  <si>
    <t>QUANT. GLOBAL</t>
  </si>
  <si>
    <t>VALOR GLOBAL C/ BDI</t>
  </si>
  <si>
    <t>VALOR UNITÁRIO C/BDI</t>
  </si>
  <si>
    <t>VALOR GLOBAL COM BDI</t>
  </si>
  <si>
    <t>QUANT. UNITÁRIA</t>
  </si>
  <si>
    <t>ART DOS ESTUDOS PRELIMINARES (SONDAGEM E TOPOGRAFIA) + EXECUÇÃO DA OBRA</t>
  </si>
  <si>
    <t>1.2</t>
  </si>
  <si>
    <t>Desembolso Mensal Unitário (Com BDI)</t>
  </si>
  <si>
    <t>Desembolso Mensal Global (Com BDI)</t>
  </si>
  <si>
    <t>GRUPO</t>
  </si>
  <si>
    <t>QUADRO RESUMO</t>
  </si>
  <si>
    <t>REGIÃO</t>
  </si>
  <si>
    <t>MUNICÍPIOS DE ABRANGÊNCIA</t>
  </si>
  <si>
    <t>Macapá</t>
  </si>
  <si>
    <t>Laranjal do Jari</t>
  </si>
  <si>
    <t>Oiapoque</t>
  </si>
  <si>
    <t>Porto Grande</t>
  </si>
  <si>
    <t>QUANTIDADE (un)</t>
  </si>
  <si>
    <t>04 un</t>
  </si>
  <si>
    <t>02 un</t>
  </si>
  <si>
    <t>06 un</t>
  </si>
  <si>
    <t>BDI PARA SERVIÇOS</t>
  </si>
  <si>
    <t>Itaubal, Macapá, Mazagão e Santana</t>
  </si>
  <si>
    <t>Laranjal do Jari e Vitória do Jari</t>
  </si>
  <si>
    <t>Amapá, Calçoene, Cutias, Oiapoque, Pracuúba e Tartarugalzinho</t>
  </si>
  <si>
    <t>Ferreira Gomes, Pedra Branca do Amapari, Porto Grande e Serra do Navio</t>
  </si>
  <si>
    <t>VALOR UNITÁRIO PÁTIO (R$)</t>
  </si>
  <si>
    <r>
      <rPr>
        <b/>
        <sz val="12"/>
        <color theme="1"/>
        <rFont val="Arial"/>
        <family val="2"/>
      </rPr>
      <t>OBJETO</t>
    </r>
    <r>
      <rPr>
        <sz val="12"/>
        <color theme="1"/>
        <rFont val="Arial"/>
        <family val="2"/>
      </rPr>
      <t>: SERVIÇOS COMUNS DE ENGENHARIA PARA EXECUÇÃO DE PÁTIO PARA MÚLTIPLOS USOS EM DIVERSOS MUNICÍPIOS DO ESTADO DO AMAPÁ SOB A ÁREA DE ATUAÇÃO DA 11ª SUPERINTENDÊNCIA REGIONAL DA CODEVASF ATRAVÉS DE SISTEMA DE REGISTRO DE PREÇOS - SRP</t>
    </r>
  </si>
  <si>
    <t>16 unidades</t>
  </si>
  <si>
    <t>VALOR GLOBAL COM BDI (R$)</t>
  </si>
  <si>
    <t>VALOR PROJETO EXECUTIVO/GRUPO (R$)</t>
  </si>
  <si>
    <t>BANCO DE DADOS</t>
  </si>
  <si>
    <t>Desonerado</t>
  </si>
  <si>
    <t>REFERÊNCIA: SICRO 3 AP 04/2025</t>
  </si>
  <si>
    <t>OBS 2. PREÇO UNITÁRIO SERÁ MULTIPLICADO PELA MÉDIA DAS DISTÂNCIAS DA CAPITAL DO AMAPÁ (MACAPÁ) AOS 16 MUNICÍPIOS CONTEMPLADOS PELO CONTRATO, CONFORME ANEXO DMT.</t>
  </si>
  <si>
    <t>LIMPEZA MECANIZADA DE CAMADA VEGETAL, VEGETAÇÃO E PEQUENAS ÁRVORES (DIÂMETRO DE TRONCO MENOR QUE 0,20 M), COM TRATOR DE ESTEIRAS</t>
  </si>
  <si>
    <t xml:space="preserve">M2 </t>
  </si>
  <si>
    <t>6.0</t>
  </si>
  <si>
    <t>CONSTRUÇÃO CIVIL</t>
  </si>
  <si>
    <t>EXECUÇÃO DE PISO INDUSTRIAL DE CONCRETO ARMADO, FCK = 20 MPA, ESPESSURA DE 12,0 CM. AF_04/2022</t>
  </si>
  <si>
    <t xml:space="preserve">TRATAMENTO DE JUNTA DE DILATAÇÃO, COM TARUGO DE POLIETILENO E SELANTE PU, INCLUSO PREENCHIMENTO COM ESPUMA EXPANSIVA PU. AF_09/2023
</t>
  </si>
  <si>
    <t xml:space="preserve">ALVENARIA DE VEDAÇÃO DE BLOCOS VAZADOS DE CONCRETO APARENTE DE 14X19X39 CM (ESPESSURA 14 CM) E ARGAMASSA DE ASSENTAMENTO COM PREPARO EM BETONEIRA. AF_12/2021
</t>
  </si>
  <si>
    <t xml:space="preserve">CALHA EM CHAPA DE AÇO GALVANIZADO NÚMERO 24, DESENVOLVIMENTO DE 50 CM, INCLUSO TRANSPORTE VERTICAL. AF_07/2019
</t>
  </si>
  <si>
    <t>PORTA DE ENROLAR MANUAL COMPLETA, ARTICULADA RAIADA LARGA, EM ACO GALVANIZADO NATURAL, CHAPA NUMERO 24 (SEM INSTALACAO)</t>
  </si>
  <si>
    <t>6.3</t>
  </si>
  <si>
    <t>6.4</t>
  </si>
  <si>
    <t>6.5</t>
  </si>
  <si>
    <t>6.6</t>
  </si>
  <si>
    <t>6.7</t>
  </si>
  <si>
    <t>6.8</t>
  </si>
  <si>
    <t>6.9</t>
  </si>
  <si>
    <t>7.0</t>
  </si>
  <si>
    <t>MONTAGEM E DESMONTAGEM DE FÔRMA DE PILARES RETANGULARES E ESTRUTURAS SIMILARES, PÉ-DIREITO SIMPLES, EM MADEIRA SERRADA, 4 UTILIZAÇÕES. AF_09/2020</t>
  </si>
  <si>
    <t>FUNDAÇÃO - ESTRUTURAS DE CONCRETO ARMADO</t>
  </si>
  <si>
    <t>ARMAÇÃO DE BLOCO, SAPATA ISOLADA, VIGA BALDRAME E SAPATA CORRIDA UTILIZANDO AÇO CA-50 DE 16 MM - MONTAGEM. AF_01/2024</t>
  </si>
  <si>
    <t>ARMAÇÃO DE SAPATA ISOLADA, VIGA BALDRAME E SAPATA CORRIDA UTILIZANDO AÇO CA-60 DE 5 MM - MONTAGEM. AF_01/2024</t>
  </si>
  <si>
    <t>CONCRETAGEM DE SAPATA, FCK 30 MPA, COM USO DE BOMBA - LANÇAMENTO, ADENSAMENTO E ACABAMENTO.AF_01/2024</t>
  </si>
  <si>
    <t>8.0</t>
  </si>
  <si>
    <t>ESTRUTURAS METÁLICAS</t>
  </si>
  <si>
    <t>PINTURA COM TINTA ALQUÍDICA DE FUNDO E ACABAMENTO (ESMALTE SINTÉTICO GRAFITE) APLICADA A ROLO OU PINCEL SOBRE SUPERFÍCIES METÁLICAS (EXCETO PERFIL) EXECUTADO EM OBRA (POR DEMÃO). AF_01/2020</t>
  </si>
  <si>
    <t>9.0</t>
  </si>
  <si>
    <t>SERVIÇOS DIVERSOS</t>
  </si>
  <si>
    <t>LOCACAO DE ANDAIME METALICO TUBULAR DE ENCAIXE, TIPO DE TORRE, CADA PAINEL COM LARGURA DE 1 ATE 1,5 M E ALTURA DE *1,00* M, INCLUINDO DIAGONAL, BARRAS DE LIGACAO, SAPATAS OU RODIZIOS E DEMAIS ITENS NECESSARIOS A MONTAGEM (NAO INCLUI INSTALACAO)</t>
  </si>
  <si>
    <t>MXMES</t>
  </si>
  <si>
    <t>INSTALAÇÃO ELÉTRICA</t>
  </si>
  <si>
    <t xml:space="preserve">ELETRICISTA COM ENCARGOS COMPLEMENTARES </t>
  </si>
  <si>
    <t>CABO DE COBRE, FLEXIVEL, CLASSE 4 OU 5, ISOLACAO EM PVC/A, ANTICHAMA BWF-B, COBERTURA PVC-ST1, ANTICHAMA BWF-B, 1 CONDUTOR, 0,6/1 KV, SECAO NOMINAL 2,5 MM2</t>
  </si>
  <si>
    <t>INTERRUPTOR SIMPLES + INTERRUPTOR PARALELO 10A, 250V, CONJUNTO
MONTADO PARA EMBUTIR 4" X 2" (PLACA + SUPORTE + MODULOS)</t>
  </si>
  <si>
    <t xml:space="preserve">TOMADA 2P+T 10A, 250V, CONJUNTO MONTADO PARA SOBREPOR 4" X 2" (CAIXA + MODULO)
</t>
  </si>
  <si>
    <t>DISJUNTOR TERMOMAGNETICO PARA TRILHO DIN (IEC), MONOPOLAR, 40 - 50 A</t>
  </si>
  <si>
    <t xml:space="preserve">DISPOSITIVO DPS CLASSE II, 1 POLO, TENSAO MAXIMA DE 175 V, CORRENTE MAXIMA DE *20* KA (TIPO AC)
</t>
  </si>
  <si>
    <t xml:space="preserve">DISPOSITIVO DR, 2 POLOS, SENSIBILIDADE DE 30 MA, CORRENTE DE 25 A, TIPO AC </t>
  </si>
  <si>
    <t xml:space="preserve"> ELETRODUTO EM ACO GALVANIZADO ELETROLITICO, LEVE, DIAMETRO 1", PAREDE DE 0,90MM</t>
  </si>
  <si>
    <t>CONDULETE DE ALUMINIO TIPO X, PARA ELETRODUTO ROSCAVEL DE 1", COM TAMPA CEGA</t>
  </si>
  <si>
    <t>QUADRO DE DISTRIBUICAO, SEM BARRAMENTO, EM PVC, DE SOBREPOR, PARA 6 DISJUNTORES NEMA OU 8 DISJUNTORES DIN</t>
  </si>
  <si>
    <t>CAIXA DE INSPECAO PARA ATERRAMENTO OU OUTRO USO, EM PVC, DN = 300 X *300* MM (INCLUIDA TAMPA EM FERRO FUNDIDO SEM ESCOTILHA)</t>
  </si>
  <si>
    <t>CABO DE COBRE NU 16 MM2 MEIO-DURO</t>
  </si>
  <si>
    <t>CONFORME NBR's 8036/1983 e 6484/2020 - 1 FURO/200m - ÁREA 420m² - 10m DE PERFURAÇÃO/FURO (4 FUROS x 10M)</t>
  </si>
  <si>
    <t>CONSTANTES</t>
  </si>
  <si>
    <t>ALTERAR CONFORME MUNICÍPIO</t>
  </si>
  <si>
    <t>6.10</t>
  </si>
  <si>
    <t>8.2</t>
  </si>
  <si>
    <t>9.2</t>
  </si>
  <si>
    <t>4H DIÁRIAS x 5 DIAS</t>
  </si>
  <si>
    <t>8H DIÁRIAS x 5 DIAS</t>
  </si>
  <si>
    <t>4 MESES DE EXECUÇÃO DE OBRA</t>
  </si>
  <si>
    <t>Descrição dos Serviços</t>
  </si>
  <si>
    <t>%</t>
  </si>
  <si>
    <t>PV</t>
  </si>
  <si>
    <t>CD</t>
  </si>
  <si>
    <t>ADMINISTRAÇÃO CENTRAL</t>
  </si>
  <si>
    <t xml:space="preserve"> </t>
  </si>
  <si>
    <t>IMPOSTOS E TAXAS</t>
  </si>
  <si>
    <t>Cofins</t>
  </si>
  <si>
    <t>TAXA DE RISCO</t>
  </si>
  <si>
    <t>SEGURO</t>
  </si>
  <si>
    <t>RISCO</t>
  </si>
  <si>
    <t>GARANTIA</t>
  </si>
  <si>
    <t>DESPESAS FINANCEIRAS</t>
  </si>
  <si>
    <t>LUCRO</t>
  </si>
  <si>
    <t>BDI - CALCULADO</t>
  </si>
  <si>
    <t>BDI (CALCULADO):</t>
  </si>
  <si>
    <t>Para o preenchimento da proposta deve-se utilizar o valor de ISS da Prefeitura Local.</t>
  </si>
  <si>
    <t>Acordão 2622/20213</t>
  </si>
  <si>
    <t>O local da obra não foi de fato decidido, desse modo optou-se pela maior aliquota do ISS. Contudo a depender do local de construção poderá ter readequação do valor percentual.</t>
  </si>
  <si>
    <t>FABRICACAO E MONTAGEM DE ESTRUTURA METALICA, INCLUINDO PRIMER ANTI-CORROSIVO,SEM FORNECIMENTODE MATERIAL</t>
  </si>
  <si>
    <t>PERFIL "I" OU "W" EM ACO LAMINADO, QUAISQUER DIMENSOES</t>
  </si>
  <si>
    <t>09.30.05</t>
  </si>
  <si>
    <t>CHAPA GROSSA EM AÇO ASTM A36</t>
  </si>
  <si>
    <t>M1378</t>
  </si>
  <si>
    <t>ESTRUTURA TRELICADA DE COBERTURA, TIPO FINK, COM LIGACOES SOLDADAS, INCLUSOS PERFIS METALICOS, CHAPAS METALICAS, MAO DE OBRA E TRANSPORTE COM GUINDASTE - FORNECIMENTO E INSTALACAO</t>
  </si>
  <si>
    <t>AGESUL</t>
  </si>
  <si>
    <t>1.3</t>
  </si>
  <si>
    <t>1.4</t>
  </si>
  <si>
    <t>2.5</t>
  </si>
  <si>
    <t>2.6</t>
  </si>
  <si>
    <t>4.4</t>
  </si>
  <si>
    <t>1.0</t>
  </si>
  <si>
    <t>2.0</t>
  </si>
  <si>
    <t>3.0</t>
  </si>
  <si>
    <t>4.0</t>
  </si>
  <si>
    <t>5.0</t>
  </si>
  <si>
    <t>5.5</t>
  </si>
  <si>
    <t>5.6</t>
  </si>
  <si>
    <t>5.7</t>
  </si>
  <si>
    <t>5.8</t>
  </si>
  <si>
    <t>5.9</t>
  </si>
  <si>
    <t>6.11</t>
  </si>
  <si>
    <t>6.12</t>
  </si>
  <si>
    <t>9.3</t>
  </si>
  <si>
    <t>9.4</t>
  </si>
  <si>
    <t>9.5</t>
  </si>
  <si>
    <t>9.6</t>
  </si>
  <si>
    <t>9.7</t>
  </si>
  <si>
    <t>9.8</t>
  </si>
  <si>
    <t>9.9</t>
  </si>
  <si>
    <t>9.10</t>
  </si>
  <si>
    <t>9.11</t>
  </si>
  <si>
    <t>9.12</t>
  </si>
  <si>
    <t>9.13</t>
  </si>
  <si>
    <t>9.14</t>
  </si>
  <si>
    <t>9.15</t>
  </si>
  <si>
    <t>9.16</t>
  </si>
  <si>
    <t>POR UM MÊS SÓ PARA ESSA ETAPA NO CRONOGRAMA</t>
  </si>
  <si>
    <t>00021136/SINAP</t>
  </si>
  <si>
    <t>9.17</t>
  </si>
  <si>
    <t>LUMINÁRIA PÚBLICA (TIPO: LED|POTÊNCIA: 300W|LÚMENS: 33000LM|COR DA LUZ: BRANCA|TEMPERATURA DA COR: 6000K-6500K|GRAU DE PROTEÇÃO: IP66|TENSÃO: 127/220V)</t>
  </si>
  <si>
    <t>SETOP</t>
  </si>
  <si>
    <t>MATED-22213</t>
  </si>
  <si>
    <t>30m por 03 meses</t>
  </si>
  <si>
    <t>CADA BARRA SÃO 05 DIAS</t>
  </si>
  <si>
    <t>30 DIAS</t>
  </si>
  <si>
    <t>60 DIAS</t>
  </si>
  <si>
    <t>90 DIAS</t>
  </si>
  <si>
    <t>120 DIAS</t>
  </si>
  <si>
    <t>150 DIAS</t>
  </si>
  <si>
    <t>NÃO DESONERADO</t>
  </si>
  <si>
    <t>10 PRANCHAS x 3,5H POR UNIDADE</t>
  </si>
  <si>
    <t>SINAPI AP 08/2025 - SBC AP 09/2025 - EMBASA 06/2025 - AGESUL 06/2025 - SICRO3 AP 07/2025 - SETOP 04/2025 - ORSE 07/2025</t>
  </si>
  <si>
    <t>BARRACÃO PARA OBRAS DE MÉDIO PORTE REAPROVEITAMENTO 2 VEZES</t>
  </si>
  <si>
    <t>2H DIÁRIAS x 5 DIAS POR SEMANA x 4 SEMANAS POR MÊS x 4 MESES DE OBRA</t>
  </si>
  <si>
    <t>SERVENTE COM ENCARGOS COMPLEMENTARES - PARA EXECUÇÃO E INSTALAÇÃO DA PORTA DE ENROLAR</t>
  </si>
  <si>
    <t>PEDREIRO COM ENCARGOS COMPLEMENTARES - PARA EXECUÇÃO E INSTALAÇÃO DA PORTA DE ENROLAR</t>
  </si>
  <si>
    <t>10.0</t>
  </si>
  <si>
    <t>LIMPEZA FINAL DE OBRA</t>
  </si>
  <si>
    <t xml:space="preserve">LIMPEZA FINAL DE OBRAS </t>
  </si>
  <si>
    <t>5.10</t>
  </si>
  <si>
    <t xml:space="preserve">MOVIMENTO DE TERRA </t>
  </si>
  <si>
    <t>2.7</t>
  </si>
  <si>
    <t>ENGENHEIRO CIVIL DE OBRA PLENO (HORISTA)</t>
  </si>
  <si>
    <r>
      <rPr>
        <b/>
        <sz val="12"/>
        <color theme="1"/>
        <rFont val="Arial"/>
        <family val="2"/>
      </rPr>
      <t xml:space="preserve">OBJETO: </t>
    </r>
    <r>
      <rPr>
        <sz val="12"/>
        <color theme="1"/>
        <rFont val="Arial"/>
        <family val="2"/>
      </rPr>
      <t>EXECUÇÃO DE OBRA E SERVIÇOS DE ENGENHARIA PARA CONSTRUÇÃO DE GALPÃO PARA MÚLTIPLOS USOS QUE IRÁ COMPOR ESTRUTURA DO CENTRO DE PRODUÇÃO DE MUDAS/BIOFÁBRICA, SOB A ÁREA DE ATUAÇÃO DA 11ª SUPERINTENDÊNCIA REGIONAL DA CODEVASF</t>
    </r>
  </si>
  <si>
    <r>
      <rPr>
        <b/>
        <sz val="12"/>
        <color theme="1"/>
        <rFont val="Arial"/>
        <family val="2"/>
      </rPr>
      <t>OBJETO</t>
    </r>
    <r>
      <rPr>
        <sz val="12"/>
        <color theme="1"/>
        <rFont val="Arial"/>
        <family val="2"/>
      </rPr>
      <t>: EXECUÇÃO DE OBRA E SERVIÇOS DE ENGENHARIA PARA CONSTRUÇÃO DE GALPÃO PARA MÚLTIPLOS USOS QUE IRÁ COMPOR ESTRUTURA DO CENTRO DE PRODUÇÃO DE MUDAS/BIOFÁBRICA, SOB A ÁREA DE ATUAÇÃO DA 11ª SUPERINTENDÊNCIA REGIONAL DA CODEVASF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</si>
</sst>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R$&quot;\ #,##0.00;[Red]\-&quot;R$&quot;\ #,##0.00"/>
    <numFmt numFmtId="44" formatCode="_-&quot;R$&quot;\ * #,##0.00_-;\-&quot;R$&quot;\ * #,##0.00_-;_-&quot;R$&quot;\ * &quot;-&quot;??_-;_-@_-"/>
    <numFmt numFmtId="43" formatCode="_-* #,##0.00_-;\-* #,##0.00_-;_-* &quot;-&quot;??_-;_-@_-"/>
    <numFmt numFmtId="164" formatCode="#,##0.0000"/>
    <numFmt numFmtId="165" formatCode="#,##0.0000000"/>
    <numFmt numFmtId="166" formatCode="_-* #,##0.0000_-;\-* #,##0.0000_-;_-* &quot;-&quot;??_-;_-@_-"/>
    <numFmt numFmtId="167" formatCode="#,##0.00000000"/>
    <numFmt numFmtId="168" formatCode="\R\$\ #,##0.00"/>
    <numFmt numFmtId="169" formatCode="0.0%"/>
  </numFmts>
  <fonts count="32">
    <font>
      <sz val="11"/>
      <name val="Arial"/>
      <family val="1"/>
    </font>
    <font>
      <sz val="11"/>
      <color theme="1"/>
      <name val="Calibri"/>
      <family val="2"/>
      <scheme val="minor"/>
    </font>
    <font>
      <sz val="11"/>
      <color theme="1"/>
      <name val="Calibri"/>
      <family val="2"/>
      <scheme val="minor"/>
    </font>
    <font>
      <b/>
      <sz val="11"/>
      <name val="Arial"/>
      <family val="1"/>
    </font>
    <font>
      <b/>
      <sz val="10"/>
      <color rgb="FF000000"/>
      <name val="Arial"/>
      <family val="1"/>
    </font>
    <font>
      <b/>
      <sz val="10"/>
      <name val="Arial"/>
      <family val="1"/>
    </font>
    <font>
      <sz val="10"/>
      <color rgb="FF000000"/>
      <name val="Arial"/>
      <family val="1"/>
    </font>
    <font>
      <sz val="10"/>
      <name val="Arial"/>
      <family val="1"/>
    </font>
    <font>
      <sz val="11"/>
      <name val="Arial"/>
      <family val="1"/>
    </font>
    <font>
      <b/>
      <sz val="11"/>
      <color theme="1"/>
      <name val="Calibri"/>
      <family val="2"/>
      <scheme val="minor"/>
    </font>
    <font>
      <sz val="12"/>
      <color theme="1"/>
      <name val="Arial"/>
      <family val="2"/>
    </font>
    <font>
      <b/>
      <sz val="12"/>
      <color theme="1"/>
      <name val="Arial"/>
      <family val="2"/>
    </font>
    <font>
      <b/>
      <sz val="11"/>
      <name val="Arial"/>
      <family val="2"/>
    </font>
    <font>
      <sz val="10"/>
      <color rgb="FF000000"/>
      <name val="Arial"/>
      <family val="2"/>
    </font>
    <font>
      <sz val="10"/>
      <name val="Arial"/>
      <family val="2"/>
    </font>
    <font>
      <b/>
      <sz val="10"/>
      <name val="Arial"/>
      <family val="2"/>
    </font>
    <font>
      <sz val="12"/>
      <name val="Arial"/>
      <family val="2"/>
    </font>
    <font>
      <b/>
      <sz val="12"/>
      <name val="Arial"/>
      <family val="2"/>
    </font>
    <font>
      <sz val="8"/>
      <name val="Arial"/>
      <family val="1"/>
    </font>
    <font>
      <b/>
      <sz val="14"/>
      <color theme="1"/>
      <name val="Arial"/>
      <family val="2"/>
    </font>
    <font>
      <b/>
      <sz val="10"/>
      <color theme="1"/>
      <name val="Arial"/>
      <family val="2"/>
    </font>
    <font>
      <sz val="10"/>
      <color theme="1"/>
      <name val="Arial"/>
      <family val="2"/>
    </font>
    <font>
      <b/>
      <sz val="10"/>
      <color rgb="FF000000"/>
      <name val="Arial"/>
      <family val="2"/>
    </font>
    <font>
      <sz val="10"/>
      <color theme="1"/>
      <name val="Calibri"/>
      <family val="2"/>
      <scheme val="minor"/>
    </font>
    <font>
      <b/>
      <sz val="10"/>
      <color rgb="FF000000"/>
      <name val="SansSerif"/>
      <family val="2"/>
    </font>
    <font>
      <sz val="10"/>
      <color rgb="FF000000"/>
      <name val="SansSerif"/>
      <family val="2"/>
    </font>
    <font>
      <b/>
      <sz val="12"/>
      <color theme="0"/>
      <name val="Arial"/>
      <family val="2"/>
    </font>
    <font>
      <b/>
      <sz val="11"/>
      <color theme="0"/>
      <name val="Calibri"/>
      <family val="2"/>
      <scheme val="minor"/>
    </font>
    <font>
      <b/>
      <sz val="11"/>
      <name val="Calibri"/>
      <family val="2"/>
    </font>
    <font>
      <b/>
      <sz val="14"/>
      <name val="Arial"/>
      <family val="2"/>
    </font>
    <font>
      <b/>
      <sz val="8"/>
      <name val="Arial"/>
      <family val="2"/>
    </font>
    <font>
      <sz val="11"/>
      <color rgb="FFFF0000"/>
      <name val="Arial"/>
      <family val="1"/>
    </font>
  </fonts>
  <fills count="27">
    <fill>
      <patternFill patternType="none"/>
    </fill>
    <fill>
      <patternFill patternType="gray125"/>
    </fill>
    <fill>
      <patternFill patternType="solid">
        <fgColor rgb="FFD6D6D6"/>
        <bgColor rgb="FFD6D6D6"/>
      </patternFill>
    </fill>
    <fill>
      <patternFill patternType="solid">
        <fgColor rgb="FFEFEFEF"/>
        <bgColor rgb="FFEFEFE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D8ECF6"/>
        <bgColor rgb="FFD8ECF6"/>
      </patternFill>
    </fill>
    <fill>
      <patternFill patternType="solid">
        <fgColor rgb="FFDFF0D8"/>
        <bgColor rgb="FFDFF0D8"/>
      </patternFill>
    </fill>
    <fill>
      <patternFill patternType="solid">
        <fgColor rgb="FFF7F3DF"/>
        <bgColor rgb="FFF7F3DF"/>
      </patternFill>
    </fill>
    <fill>
      <patternFill patternType="solid">
        <fgColor rgb="FFFFFFFF"/>
        <bgColor rgb="FFFFFFFF"/>
      </patternFill>
    </fill>
    <fill>
      <patternFill patternType="solid">
        <fgColor theme="0"/>
        <bgColor indexed="64"/>
      </patternFill>
    </fill>
    <fill>
      <patternFill patternType="solid">
        <fgColor theme="2"/>
        <bgColor rgb="FFFFFFFF"/>
      </patternFill>
    </fill>
    <fill>
      <patternFill patternType="solid">
        <fgColor theme="0"/>
        <bgColor rgb="FFF7F3DF"/>
      </patternFill>
    </fill>
    <fill>
      <patternFill patternType="solid">
        <fgColor theme="2"/>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7" tint="0.79998168889431442"/>
        <bgColor rgb="FFF7F3DF"/>
      </patternFill>
    </fill>
    <fill>
      <patternFill patternType="solid">
        <fgColor theme="7" tint="0.79998168889431442"/>
        <bgColor indexed="64"/>
      </patternFill>
    </fill>
    <fill>
      <patternFill patternType="solid">
        <fgColor theme="0" tint="-0.14999847407452621"/>
        <bgColor indexed="64"/>
      </patternFill>
    </fill>
    <fill>
      <patternFill patternType="solid">
        <fgColor theme="1"/>
        <bgColor indexed="64"/>
      </patternFill>
    </fill>
    <fill>
      <patternFill patternType="solid">
        <fgColor indexed="22"/>
        <bgColor indexed="31"/>
      </patternFill>
    </fill>
    <fill>
      <patternFill patternType="solid">
        <fgColor theme="0" tint="-0.34998626667073579"/>
        <bgColor indexed="64"/>
      </patternFill>
    </fill>
  </fills>
  <borders count="100">
    <border>
      <left/>
      <right/>
      <top/>
      <bottom/>
      <diagonal/>
    </border>
    <border>
      <left/>
      <right/>
      <top style="thick">
        <color rgb="FF000000"/>
      </top>
      <bottom/>
      <diagonal/>
    </border>
    <border>
      <left style="thin">
        <color rgb="FFCCCCCC"/>
      </left>
      <right style="thin">
        <color rgb="FFCCCCCC"/>
      </right>
      <top style="thin">
        <color rgb="FFCCCCCC"/>
      </top>
      <bottom style="thin">
        <color rgb="FFCCCCCC"/>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CCCCCC"/>
      </left>
      <right style="thin">
        <color rgb="FFCCCCCC"/>
      </right>
      <top/>
      <bottom style="thin">
        <color rgb="FFCCCCCC"/>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rgb="FFCCCCCC"/>
      </right>
      <top/>
      <bottom style="thin">
        <color rgb="FFCCCCCC"/>
      </bottom>
      <diagonal/>
    </border>
    <border>
      <left style="thin">
        <color rgb="FFCCCCCC"/>
      </left>
      <right style="medium">
        <color indexed="64"/>
      </right>
      <top style="thin">
        <color rgb="FFCCCCCC"/>
      </top>
      <bottom style="thin">
        <color rgb="FFCCCCCC"/>
      </bottom>
      <diagonal/>
    </border>
    <border>
      <left style="medium">
        <color indexed="64"/>
      </left>
      <right/>
      <top style="thin">
        <color rgb="FFCCCCCC"/>
      </top>
      <bottom style="medium">
        <color indexed="64"/>
      </bottom>
      <diagonal/>
    </border>
    <border>
      <left/>
      <right/>
      <top style="thin">
        <color rgb="FFCCCCCC"/>
      </top>
      <bottom style="medium">
        <color indexed="64"/>
      </bottom>
      <diagonal/>
    </border>
    <border>
      <left/>
      <right style="thin">
        <color rgb="FFCCCCCC"/>
      </right>
      <top style="thin">
        <color rgb="FFCCCCCC"/>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rgb="FFCCCCCC"/>
      </right>
      <top style="thin">
        <color rgb="FFCCCCCC"/>
      </top>
      <bottom style="thin">
        <color rgb="FFCCCCCC"/>
      </bottom>
      <diagonal/>
    </border>
    <border>
      <left style="medium">
        <color indexed="64"/>
      </left>
      <right/>
      <top style="thick">
        <color rgb="FF000000"/>
      </top>
      <bottom/>
      <diagonal/>
    </border>
    <border>
      <left/>
      <right style="medium">
        <color indexed="64"/>
      </right>
      <top style="thick">
        <color rgb="FF000000"/>
      </top>
      <bottom/>
      <diagonal/>
    </border>
    <border>
      <left style="thin">
        <color rgb="FFCCCCCC"/>
      </left>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rgb="FFCCCCCC"/>
      </left>
      <right/>
      <top style="thin">
        <color rgb="FFCCCCCC"/>
      </top>
      <bottom style="thin">
        <color rgb="FFCCCCCC"/>
      </bottom>
      <diagonal/>
    </border>
    <border>
      <left style="thin">
        <color rgb="FFCCCCCC"/>
      </left>
      <right/>
      <top/>
      <bottom style="thin">
        <color rgb="FFCCCCCC"/>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style="thin">
        <color rgb="FF000000"/>
      </top>
      <bottom style="thin">
        <color rgb="FF000000"/>
      </bottom>
      <diagonal/>
    </border>
    <border>
      <left style="thin">
        <color theme="2"/>
      </left>
      <right style="thin">
        <color theme="2"/>
      </right>
      <top style="thin">
        <color theme="2"/>
      </top>
      <bottom style="thin">
        <color theme="2"/>
      </bottom>
      <diagonal/>
    </border>
    <border>
      <left style="thin">
        <color theme="2"/>
      </left>
      <right/>
      <top style="thin">
        <color theme="2"/>
      </top>
      <bottom style="thin">
        <color theme="2"/>
      </bottom>
      <diagonal/>
    </border>
    <border>
      <left/>
      <right style="thin">
        <color theme="2"/>
      </right>
      <top style="thin">
        <color theme="2"/>
      </top>
      <bottom style="thin">
        <color theme="2"/>
      </bottom>
      <diagonal/>
    </border>
    <border>
      <left/>
      <right/>
      <top style="thin">
        <color theme="2"/>
      </top>
      <bottom style="thin">
        <color theme="2"/>
      </bottom>
      <diagonal/>
    </border>
    <border>
      <left style="medium">
        <color indexed="64"/>
      </left>
      <right style="thin">
        <color theme="2"/>
      </right>
      <top style="thin">
        <color theme="2"/>
      </top>
      <bottom style="thin">
        <color theme="2"/>
      </bottom>
      <diagonal/>
    </border>
    <border>
      <left style="thin">
        <color theme="2"/>
      </left>
      <right style="medium">
        <color indexed="64"/>
      </right>
      <top style="thin">
        <color theme="2"/>
      </top>
      <bottom style="thin">
        <color theme="2"/>
      </bottom>
      <diagonal/>
    </border>
    <border>
      <left style="medium">
        <color indexed="64"/>
      </left>
      <right/>
      <top style="thin">
        <color theme="2"/>
      </top>
      <bottom style="thin">
        <color theme="2"/>
      </bottom>
      <diagonal/>
    </border>
    <border>
      <left/>
      <right style="medium">
        <color indexed="64"/>
      </right>
      <top style="thin">
        <color theme="2"/>
      </top>
      <bottom style="thin">
        <color theme="2"/>
      </bottom>
      <diagonal/>
    </border>
    <border>
      <left style="medium">
        <color indexed="64"/>
      </left>
      <right style="thin">
        <color theme="2"/>
      </right>
      <top style="thin">
        <color theme="2"/>
      </top>
      <bottom style="medium">
        <color indexed="64"/>
      </bottom>
      <diagonal/>
    </border>
    <border>
      <left style="thin">
        <color theme="2"/>
      </left>
      <right style="thin">
        <color theme="2"/>
      </right>
      <top style="thin">
        <color theme="2"/>
      </top>
      <bottom style="medium">
        <color indexed="64"/>
      </bottom>
      <diagonal/>
    </border>
    <border>
      <left style="thin">
        <color theme="2"/>
      </left>
      <right/>
      <top style="thin">
        <color theme="2"/>
      </top>
      <bottom style="medium">
        <color indexed="64"/>
      </bottom>
      <diagonal/>
    </border>
    <border>
      <left/>
      <right style="medium">
        <color indexed="64"/>
      </right>
      <top style="thin">
        <color theme="2"/>
      </top>
      <bottom style="medium">
        <color indexed="64"/>
      </bottom>
      <diagonal/>
    </border>
    <border>
      <left/>
      <right style="medium">
        <color indexed="64"/>
      </right>
      <top style="thin">
        <color indexed="64"/>
      </top>
      <bottom style="thin">
        <color indexed="64"/>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style="medium">
        <color indexed="8"/>
      </left>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medium">
        <color indexed="8"/>
      </left>
      <right style="thin">
        <color indexed="8"/>
      </right>
      <top/>
      <bottom/>
      <diagonal/>
    </border>
    <border>
      <left style="thin">
        <color indexed="8"/>
      </left>
      <right style="thin">
        <color indexed="8"/>
      </right>
      <top/>
      <bottom/>
      <diagonal/>
    </border>
    <border>
      <left style="thin">
        <color indexed="8"/>
      </left>
      <right/>
      <top/>
      <bottom/>
      <diagonal/>
    </border>
    <border>
      <left style="medium">
        <color indexed="8"/>
      </left>
      <right style="thin">
        <color indexed="8"/>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8"/>
      </left>
      <right/>
      <top style="medium">
        <color indexed="8"/>
      </top>
      <bottom style="medium">
        <color indexed="8"/>
      </bottom>
      <diagonal/>
    </border>
    <border>
      <left style="thin">
        <color indexed="64"/>
      </left>
      <right style="thin">
        <color indexed="64"/>
      </right>
      <top/>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thin">
        <color indexed="64"/>
      </top>
      <bottom/>
      <diagonal/>
    </border>
  </borders>
  <cellStyleXfs count="8">
    <xf numFmtId="0" fontId="0" fillId="0" borderId="0"/>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0" fontId="2" fillId="0" borderId="0"/>
    <xf numFmtId="0" fontId="1" fillId="0" borderId="0"/>
    <xf numFmtId="0" fontId="14" fillId="0" borderId="0"/>
    <xf numFmtId="0" fontId="14" fillId="0" borderId="0"/>
  </cellStyleXfs>
  <cellXfs count="562">
    <xf numFmtId="0" fontId="0" fillId="0" borderId="0" xfId="0"/>
    <xf numFmtId="0" fontId="0" fillId="0" borderId="0" xfId="0" applyAlignment="1">
      <alignment horizontal="center" vertical="center"/>
    </xf>
    <xf numFmtId="0" fontId="10" fillId="0" borderId="3" xfId="0" applyFont="1" applyBorder="1"/>
    <xf numFmtId="0" fontId="10" fillId="0" borderId="4" xfId="0" applyFont="1" applyBorder="1"/>
    <xf numFmtId="0" fontId="10" fillId="0" borderId="5" xfId="0" applyFont="1" applyBorder="1"/>
    <xf numFmtId="0" fontId="10" fillId="0" borderId="0" xfId="0" applyFont="1"/>
    <xf numFmtId="0" fontId="10" fillId="0" borderId="6" xfId="0" applyFont="1" applyBorder="1"/>
    <xf numFmtId="0" fontId="11" fillId="0" borderId="0" xfId="0" applyFont="1"/>
    <xf numFmtId="0" fontId="11" fillId="0" borderId="7" xfId="0" applyFont="1" applyBorder="1"/>
    <xf numFmtId="0" fontId="10" fillId="0" borderId="0" xfId="0" applyFont="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0" fillId="0" borderId="8" xfId="0" applyFont="1" applyBorder="1"/>
    <xf numFmtId="0" fontId="10" fillId="0" borderId="9" xfId="0" applyFont="1" applyBorder="1" applyAlignment="1">
      <alignment vertical="center" wrapText="1"/>
    </xf>
    <xf numFmtId="0" fontId="10" fillId="0" borderId="9" xfId="0" applyFont="1" applyBorder="1"/>
    <xf numFmtId="0" fontId="10" fillId="0" borderId="10" xfId="0" applyFont="1" applyBorder="1" applyAlignment="1">
      <alignment vertical="center" wrapText="1"/>
    </xf>
    <xf numFmtId="0" fontId="10" fillId="0" borderId="10" xfId="0" applyFont="1" applyBorder="1"/>
    <xf numFmtId="0" fontId="11" fillId="0" borderId="0" xfId="0" applyFont="1" applyAlignment="1">
      <alignment vertical="center"/>
    </xf>
    <xf numFmtId="0" fontId="11" fillId="0" borderId="7" xfId="0" applyFont="1" applyBorder="1" applyAlignment="1">
      <alignment vertical="center"/>
    </xf>
    <xf numFmtId="0" fontId="0" fillId="0" borderId="0" xfId="0" applyAlignment="1">
      <alignment vertical="center"/>
    </xf>
    <xf numFmtId="0" fontId="0" fillId="0" borderId="6" xfId="0" applyBorder="1" applyAlignment="1">
      <alignment vertical="center"/>
    </xf>
    <xf numFmtId="0" fontId="0" fillId="0" borderId="7" xfId="0" applyBorder="1" applyAlignment="1">
      <alignment vertical="center"/>
    </xf>
    <xf numFmtId="44" fontId="0" fillId="0" borderId="0" xfId="2" applyFont="1" applyBorder="1" applyAlignment="1">
      <alignment vertical="center"/>
    </xf>
    <xf numFmtId="44" fontId="0" fillId="0" borderId="7" xfId="2" applyFont="1" applyBorder="1" applyAlignment="1">
      <alignment vertical="center"/>
    </xf>
    <xf numFmtId="44" fontId="10" fillId="13" borderId="7" xfId="2" applyFont="1" applyFill="1" applyBorder="1" applyAlignment="1">
      <alignment vertical="center"/>
    </xf>
    <xf numFmtId="0" fontId="11" fillId="13" borderId="0" xfId="0" applyFont="1" applyFill="1" applyAlignment="1">
      <alignment vertical="center"/>
    </xf>
    <xf numFmtId="0" fontId="10" fillId="13" borderId="0" xfId="0" applyFont="1" applyFill="1" applyAlignment="1">
      <alignment vertical="center"/>
    </xf>
    <xf numFmtId="0" fontId="10" fillId="0" borderId="0" xfId="0" applyFont="1" applyAlignment="1">
      <alignment horizontal="left" vertical="center" wrapText="1"/>
    </xf>
    <xf numFmtId="0" fontId="16" fillId="0" borderId="0" xfId="0" applyFont="1" applyAlignment="1">
      <alignment vertical="center"/>
    </xf>
    <xf numFmtId="0" fontId="16" fillId="0" borderId="6" xfId="0" applyFont="1" applyBorder="1" applyAlignment="1">
      <alignment vertical="center"/>
    </xf>
    <xf numFmtId="0" fontId="16" fillId="0" borderId="7" xfId="0" applyFont="1" applyBorder="1" applyAlignment="1">
      <alignment vertical="center"/>
    </xf>
    <xf numFmtId="44" fontId="16" fillId="0" borderId="0" xfId="2" applyFont="1" applyBorder="1" applyAlignment="1">
      <alignment vertical="center"/>
    </xf>
    <xf numFmtId="44" fontId="16" fillId="0" borderId="7" xfId="2" applyFont="1" applyBorder="1" applyAlignment="1">
      <alignment vertical="center"/>
    </xf>
    <xf numFmtId="0" fontId="17" fillId="14" borderId="14" xfId="0" applyFont="1" applyFill="1" applyBorder="1" applyAlignment="1">
      <alignment horizontal="center" vertical="center" wrapText="1"/>
    </xf>
    <xf numFmtId="0" fontId="16" fillId="0" borderId="0" xfId="0" applyFont="1" applyAlignment="1">
      <alignment horizontal="center" vertical="center"/>
    </xf>
    <xf numFmtId="0" fontId="16" fillId="8" borderId="0" xfId="0" applyFont="1" applyFill="1" applyAlignment="1">
      <alignment horizontal="center" vertical="center" wrapText="1"/>
    </xf>
    <xf numFmtId="0" fontId="17" fillId="6" borderId="0" xfId="0" applyFont="1" applyFill="1" applyAlignment="1">
      <alignment horizontal="center" vertical="center" wrapText="1"/>
    </xf>
    <xf numFmtId="0" fontId="17" fillId="5" borderId="0" xfId="0" applyFont="1" applyFill="1" applyAlignment="1">
      <alignment horizontal="center" vertical="center" wrapText="1"/>
    </xf>
    <xf numFmtId="0" fontId="13" fillId="15" borderId="15" xfId="0" applyFont="1" applyFill="1" applyBorder="1" applyAlignment="1">
      <alignment horizontal="center" vertical="center" wrapText="1"/>
    </xf>
    <xf numFmtId="0" fontId="14" fillId="13" borderId="0" xfId="0" applyFont="1" applyFill="1" applyAlignment="1">
      <alignment horizontal="center" vertical="center"/>
    </xf>
    <xf numFmtId="0" fontId="0" fillId="16" borderId="0" xfId="0" applyFill="1" applyAlignment="1">
      <alignment horizontal="center" vertical="center"/>
    </xf>
    <xf numFmtId="0" fontId="13" fillId="15" borderId="15" xfId="0" applyFont="1" applyFill="1" applyBorder="1" applyAlignment="1">
      <alignment horizontal="left" vertical="center" wrapText="1"/>
    </xf>
    <xf numFmtId="2" fontId="13" fillId="15" borderId="15" xfId="0" applyNumberFormat="1" applyFont="1" applyFill="1" applyBorder="1" applyAlignment="1">
      <alignment horizontal="center" vertical="center" wrapText="1"/>
    </xf>
    <xf numFmtId="44" fontId="13" fillId="15" borderId="15" xfId="2" applyFont="1" applyFill="1" applyBorder="1" applyAlignment="1">
      <alignment horizontal="center" vertical="center" wrapText="1"/>
    </xf>
    <xf numFmtId="2" fontId="0" fillId="16" borderId="0" xfId="0" applyNumberFormat="1" applyFill="1" applyAlignment="1">
      <alignment horizontal="center" vertical="center"/>
    </xf>
    <xf numFmtId="0" fontId="0" fillId="0" borderId="0" xfId="0"/>
    <xf numFmtId="0" fontId="3" fillId="12" borderId="2" xfId="0" applyFont="1" applyFill="1" applyBorder="1" applyAlignment="1">
      <alignment horizontal="center" vertical="center" wrapText="1"/>
    </xf>
    <xf numFmtId="0" fontId="10" fillId="0" borderId="7" xfId="0" applyFont="1" applyBorder="1" applyAlignment="1">
      <alignment vertical="center" wrapText="1"/>
    </xf>
    <xf numFmtId="44" fontId="10" fillId="13" borderId="0" xfId="2" applyFont="1" applyFill="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0" fillId="0" borderId="0" xfId="0" applyFont="1" applyAlignment="1">
      <alignment vertical="center"/>
    </xf>
    <xf numFmtId="0" fontId="10" fillId="0" borderId="6" xfId="0" applyFont="1" applyBorder="1" applyAlignment="1">
      <alignment vertical="center"/>
    </xf>
    <xf numFmtId="0" fontId="4" fillId="9" borderId="2" xfId="0" applyFont="1" applyFill="1" applyBorder="1" applyAlignment="1">
      <alignment horizontal="left" vertical="center" wrapText="1"/>
    </xf>
    <xf numFmtId="0" fontId="3" fillId="12" borderId="2" xfId="0" applyFont="1" applyFill="1" applyBorder="1" applyAlignment="1">
      <alignment horizontal="left" vertical="center" wrapText="1"/>
    </xf>
    <xf numFmtId="0" fontId="6" fillId="11" borderId="2" xfId="0" applyFont="1" applyFill="1" applyBorder="1" applyAlignment="1">
      <alignment horizontal="left" vertical="center" wrapText="1"/>
    </xf>
    <xf numFmtId="0" fontId="6" fillId="11" borderId="2" xfId="0" applyFont="1" applyFill="1" applyBorder="1" applyAlignment="1">
      <alignment horizontal="center" vertical="center" wrapText="1"/>
    </xf>
    <xf numFmtId="0" fontId="6" fillId="10" borderId="1" xfId="0" applyFont="1" applyFill="1" applyBorder="1" applyAlignment="1">
      <alignment horizontal="left" vertical="center" wrapText="1"/>
    </xf>
    <xf numFmtId="0" fontId="6" fillId="10" borderId="2" xfId="0" applyFont="1" applyFill="1" applyBorder="1" applyAlignment="1">
      <alignment horizontal="left" vertical="center" wrapText="1"/>
    </xf>
    <xf numFmtId="0" fontId="6" fillId="10"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7" fillId="3" borderId="2" xfId="0" applyFont="1" applyFill="1" applyBorder="1" applyAlignment="1">
      <alignment horizontal="left" vertical="center" wrapText="1"/>
    </xf>
    <xf numFmtId="0" fontId="7" fillId="3" borderId="2" xfId="0" applyFont="1" applyFill="1" applyBorder="1" applyAlignment="1">
      <alignment horizontal="center" vertical="center" wrapText="1"/>
    </xf>
    <xf numFmtId="0" fontId="7" fillId="12" borderId="0" xfId="0" applyFont="1" applyFill="1" applyAlignment="1">
      <alignment horizontal="center" vertical="center" wrapText="1"/>
    </xf>
    <xf numFmtId="0" fontId="7" fillId="12" borderId="0" xfId="0" applyFont="1" applyFill="1" applyAlignment="1">
      <alignment horizontal="left" vertical="center"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vertical="center"/>
    </xf>
    <xf numFmtId="0" fontId="11" fillId="0" borderId="0" xfId="0" applyFont="1" applyAlignment="1">
      <alignment horizontal="center" vertical="center" wrapText="1"/>
    </xf>
    <xf numFmtId="0" fontId="10" fillId="0" borderId="6" xfId="0" applyFont="1" applyBorder="1" applyAlignment="1">
      <alignment horizontal="center" vertical="center"/>
    </xf>
    <xf numFmtId="0" fontId="10" fillId="0" borderId="0" xfId="0" applyFont="1" applyAlignment="1">
      <alignment horizontal="center" vertical="center" wrapText="1"/>
    </xf>
    <xf numFmtId="0" fontId="10" fillId="0" borderId="7" xfId="0" applyFont="1" applyBorder="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center" vertical="center"/>
    </xf>
    <xf numFmtId="44" fontId="0" fillId="0" borderId="0" xfId="2" applyFont="1" applyBorder="1" applyAlignment="1">
      <alignment horizontal="center" vertical="center"/>
    </xf>
    <xf numFmtId="44" fontId="10" fillId="13" borderId="0" xfId="2" applyFont="1" applyFill="1" applyBorder="1" applyAlignment="1">
      <alignment horizontal="center" vertical="center"/>
    </xf>
    <xf numFmtId="0" fontId="11" fillId="13" borderId="0" xfId="0" applyFont="1" applyFill="1" applyAlignment="1">
      <alignment horizontal="center" vertical="center"/>
    </xf>
    <xf numFmtId="0" fontId="10" fillId="13" borderId="0" xfId="0" applyFont="1" applyFill="1" applyAlignment="1">
      <alignment horizontal="center" vertical="center"/>
    </xf>
    <xf numFmtId="0" fontId="4" fillId="9" borderId="2" xfId="0" applyFont="1" applyFill="1" applyBorder="1" applyAlignment="1">
      <alignment horizontal="center" vertical="center" wrapText="1"/>
    </xf>
    <xf numFmtId="165" fontId="6" fillId="11" borderId="2" xfId="0" applyNumberFormat="1" applyFont="1" applyFill="1" applyBorder="1" applyAlignment="1">
      <alignment horizontal="center" vertical="center" wrapText="1"/>
    </xf>
    <xf numFmtId="4" fontId="6" fillId="11" borderId="2" xfId="0" applyNumberFormat="1" applyFont="1" applyFill="1" applyBorder="1" applyAlignment="1">
      <alignment horizontal="center" vertical="center" wrapText="1"/>
    </xf>
    <xf numFmtId="0" fontId="6" fillId="10" borderId="1" xfId="0" applyFont="1" applyFill="1" applyBorder="1" applyAlignment="1">
      <alignment horizontal="center" vertical="center" wrapText="1"/>
    </xf>
    <xf numFmtId="165" fontId="6" fillId="10" borderId="2" xfId="0" applyNumberFormat="1" applyFont="1" applyFill="1" applyBorder="1" applyAlignment="1">
      <alignment horizontal="center" vertical="center" wrapText="1"/>
    </xf>
    <xf numFmtId="4" fontId="6" fillId="10" borderId="2" xfId="0" applyNumberFormat="1" applyFont="1" applyFill="1" applyBorder="1" applyAlignment="1">
      <alignment horizontal="center" vertical="center" wrapText="1"/>
    </xf>
    <xf numFmtId="165" fontId="7" fillId="2" borderId="2" xfId="0" applyNumberFormat="1" applyFont="1" applyFill="1" applyBorder="1" applyAlignment="1">
      <alignment horizontal="center" vertical="center" wrapText="1"/>
    </xf>
    <xf numFmtId="4" fontId="7" fillId="2" borderId="2" xfId="0" applyNumberFormat="1" applyFont="1" applyFill="1" applyBorder="1" applyAlignment="1">
      <alignment horizontal="center" vertical="center" wrapText="1"/>
    </xf>
    <xf numFmtId="165" fontId="7" fillId="3" borderId="2" xfId="0" applyNumberFormat="1" applyFont="1" applyFill="1" applyBorder="1" applyAlignment="1">
      <alignment horizontal="center" vertical="center" wrapText="1"/>
    </xf>
    <xf numFmtId="4" fontId="7" fillId="3" borderId="2" xfId="0" applyNumberFormat="1" applyFont="1" applyFill="1" applyBorder="1" applyAlignment="1">
      <alignment horizontal="center" vertical="center" wrapText="1"/>
    </xf>
    <xf numFmtId="0" fontId="10" fillId="0" borderId="4" xfId="0" applyFont="1" applyBorder="1" applyAlignment="1">
      <alignment horizontal="left" vertical="center"/>
    </xf>
    <xf numFmtId="0" fontId="0" fillId="0" borderId="0" xfId="0" applyAlignment="1">
      <alignment horizontal="left" vertical="center"/>
    </xf>
    <xf numFmtId="0" fontId="10" fillId="0" borderId="0" xfId="0" applyFont="1" applyBorder="1"/>
    <xf numFmtId="0" fontId="11" fillId="0" borderId="0" xfId="0" applyFont="1" applyBorder="1"/>
    <xf numFmtId="0" fontId="10" fillId="0" borderId="0" xfId="0" applyFont="1" applyBorder="1" applyAlignment="1">
      <alignment vertical="center" wrapText="1"/>
    </xf>
    <xf numFmtId="0" fontId="11" fillId="0" borderId="0" xfId="0" applyFont="1" applyBorder="1" applyAlignment="1">
      <alignment vertical="center" wrapText="1"/>
    </xf>
    <xf numFmtId="0" fontId="16" fillId="0" borderId="0" xfId="0" applyFont="1" applyBorder="1" applyAlignment="1">
      <alignment vertical="center"/>
    </xf>
    <xf numFmtId="0" fontId="17" fillId="14" borderId="24" xfId="0" applyFont="1" applyFill="1" applyBorder="1" applyAlignment="1">
      <alignment horizontal="center" vertical="center" wrapText="1"/>
    </xf>
    <xf numFmtId="0" fontId="17" fillId="14" borderId="25" xfId="0" applyFont="1" applyFill="1" applyBorder="1" applyAlignment="1">
      <alignment horizontal="center" vertical="center" wrapText="1"/>
    </xf>
    <xf numFmtId="0" fontId="13" fillId="15" borderId="19" xfId="0" applyFont="1" applyFill="1" applyBorder="1" applyAlignment="1">
      <alignment horizontal="center" vertical="center" wrapText="1"/>
    </xf>
    <xf numFmtId="0" fontId="10" fillId="0" borderId="0" xfId="0" applyFont="1" applyBorder="1" applyAlignment="1">
      <alignment horizontal="center" vertical="center" wrapText="1"/>
    </xf>
    <xf numFmtId="0" fontId="10" fillId="0" borderId="0" xfId="0" applyFont="1" applyBorder="1" applyAlignment="1">
      <alignment horizontal="center" vertical="center"/>
    </xf>
    <xf numFmtId="0" fontId="10" fillId="0" borderId="0" xfId="0" applyFont="1" applyBorder="1" applyAlignment="1">
      <alignment horizontal="left" vertical="center" wrapText="1"/>
    </xf>
    <xf numFmtId="0" fontId="0" fillId="0" borderId="0" xfId="0" applyBorder="1" applyAlignment="1">
      <alignment horizontal="center" vertical="center"/>
    </xf>
    <xf numFmtId="0" fontId="0" fillId="0" borderId="0" xfId="0" applyBorder="1" applyAlignment="1">
      <alignment horizontal="left" vertical="center"/>
    </xf>
    <xf numFmtId="0" fontId="4" fillId="9" borderId="26" xfId="0" applyFont="1" applyFill="1" applyBorder="1" applyAlignment="1">
      <alignment horizontal="center" vertical="center" wrapText="1"/>
    </xf>
    <xf numFmtId="4" fontId="4" fillId="9" borderId="20" xfId="0" applyNumberFormat="1" applyFont="1" applyFill="1" applyBorder="1" applyAlignment="1">
      <alignment horizontal="center" vertical="center" wrapText="1"/>
    </xf>
    <xf numFmtId="0" fontId="3" fillId="12" borderId="26" xfId="0" applyFont="1" applyFill="1" applyBorder="1" applyAlignment="1">
      <alignment horizontal="center" vertical="center" wrapText="1"/>
    </xf>
    <xf numFmtId="0" fontId="3" fillId="12" borderId="20" xfId="0" applyFont="1" applyFill="1" applyBorder="1" applyAlignment="1">
      <alignment horizontal="center" vertical="center" wrapText="1"/>
    </xf>
    <xf numFmtId="0" fontId="6" fillId="11" borderId="26" xfId="0" applyFont="1" applyFill="1" applyBorder="1" applyAlignment="1">
      <alignment horizontal="center" vertical="center" wrapText="1"/>
    </xf>
    <xf numFmtId="4" fontId="6" fillId="11" borderId="20" xfId="0" applyNumberFormat="1" applyFont="1" applyFill="1" applyBorder="1" applyAlignment="1">
      <alignment horizontal="center" vertical="center" wrapText="1"/>
    </xf>
    <xf numFmtId="0" fontId="7" fillId="12" borderId="6" xfId="0" applyFont="1" applyFill="1" applyBorder="1" applyAlignment="1">
      <alignment horizontal="center" vertical="center" wrapText="1"/>
    </xf>
    <xf numFmtId="0" fontId="7" fillId="12" borderId="0" xfId="0" applyFont="1" applyFill="1" applyBorder="1" applyAlignment="1">
      <alignment horizontal="center" vertical="center" wrapText="1"/>
    </xf>
    <xf numFmtId="0" fontId="7" fillId="12" borderId="0" xfId="0" applyFont="1" applyFill="1" applyBorder="1" applyAlignment="1">
      <alignment horizontal="left" vertical="center" wrapText="1"/>
    </xf>
    <xf numFmtId="4" fontId="7" fillId="12" borderId="0" xfId="0" applyNumberFormat="1" applyFont="1" applyFill="1" applyBorder="1" applyAlignment="1">
      <alignment horizontal="center" vertical="center" wrapText="1"/>
    </xf>
    <xf numFmtId="4" fontId="7" fillId="12" borderId="7" xfId="0" applyNumberFormat="1" applyFont="1" applyFill="1" applyBorder="1" applyAlignment="1">
      <alignment horizontal="center" vertical="center" wrapText="1"/>
    </xf>
    <xf numFmtId="0" fontId="5" fillId="12" borderId="6" xfId="0" applyFont="1" applyFill="1" applyBorder="1" applyAlignment="1">
      <alignment horizontal="center" vertical="center" wrapText="1"/>
    </xf>
    <xf numFmtId="0" fontId="5" fillId="12" borderId="0" xfId="0" applyFont="1" applyFill="1" applyBorder="1" applyAlignment="1">
      <alignment horizontal="center" vertical="center" wrapText="1"/>
    </xf>
    <xf numFmtId="0" fontId="5" fillId="12" borderId="0" xfId="0" applyFont="1" applyFill="1" applyBorder="1" applyAlignment="1">
      <alignment horizontal="left" vertical="center" wrapText="1"/>
    </xf>
    <xf numFmtId="165" fontId="5" fillId="12" borderId="0" xfId="0" applyNumberFormat="1" applyFont="1" applyFill="1" applyBorder="1" applyAlignment="1">
      <alignment horizontal="center" vertical="center" wrapText="1"/>
    </xf>
    <xf numFmtId="4" fontId="5" fillId="12" borderId="7" xfId="0" applyNumberFormat="1" applyFont="1" applyFill="1" applyBorder="1" applyAlignment="1">
      <alignment horizontal="center" vertical="center" wrapText="1"/>
    </xf>
    <xf numFmtId="0" fontId="6" fillId="10" borderId="27" xfId="0" applyFont="1" applyFill="1" applyBorder="1" applyAlignment="1">
      <alignment horizontal="center" vertical="center" wrapText="1"/>
    </xf>
    <xf numFmtId="0" fontId="6" fillId="10" borderId="28" xfId="0" applyFont="1" applyFill="1" applyBorder="1" applyAlignment="1">
      <alignment horizontal="center" vertical="center" wrapText="1"/>
    </xf>
    <xf numFmtId="0" fontId="6" fillId="10" borderId="26" xfId="0" applyFont="1" applyFill="1" applyBorder="1" applyAlignment="1">
      <alignment horizontal="center" vertical="center" wrapText="1"/>
    </xf>
    <xf numFmtId="4" fontId="6" fillId="10" borderId="20" xfId="0" applyNumberFormat="1" applyFont="1" applyFill="1" applyBorder="1" applyAlignment="1">
      <alignment horizontal="center" vertical="center" wrapText="1"/>
    </xf>
    <xf numFmtId="0" fontId="7" fillId="2" borderId="26" xfId="0" applyFont="1" applyFill="1" applyBorder="1" applyAlignment="1">
      <alignment horizontal="center" vertical="center" wrapText="1"/>
    </xf>
    <xf numFmtId="4" fontId="7" fillId="2" borderId="20" xfId="0" applyNumberFormat="1" applyFont="1" applyFill="1" applyBorder="1" applyAlignment="1">
      <alignment horizontal="center" vertical="center" wrapText="1"/>
    </xf>
    <xf numFmtId="0" fontId="7" fillId="3" borderId="26" xfId="0" applyFont="1" applyFill="1" applyBorder="1" applyAlignment="1">
      <alignment horizontal="center" vertical="center" wrapText="1"/>
    </xf>
    <xf numFmtId="4" fontId="7" fillId="3" borderId="20" xfId="0" applyNumberFormat="1" applyFont="1" applyFill="1" applyBorder="1" applyAlignment="1">
      <alignment horizontal="center" vertical="center" wrapText="1"/>
    </xf>
    <xf numFmtId="164" fontId="7" fillId="3" borderId="20" xfId="0" applyNumberFormat="1" applyFont="1" applyFill="1" applyBorder="1" applyAlignment="1">
      <alignment horizontal="center" vertical="center" wrapText="1"/>
    </xf>
    <xf numFmtId="164" fontId="7" fillId="2" borderId="20" xfId="0" applyNumberFormat="1" applyFont="1" applyFill="1" applyBorder="1" applyAlignment="1">
      <alignment horizontal="center" vertical="center" wrapText="1"/>
    </xf>
    <xf numFmtId="0" fontId="11" fillId="0" borderId="6" xfId="0" applyFont="1" applyBorder="1"/>
    <xf numFmtId="0" fontId="11" fillId="0" borderId="6" xfId="0" applyFont="1" applyBorder="1" applyAlignment="1">
      <alignment vertical="center" wrapText="1"/>
    </xf>
    <xf numFmtId="0" fontId="0" fillId="0" borderId="7" xfId="0" applyBorder="1"/>
    <xf numFmtId="0" fontId="11" fillId="0" borderId="6" xfId="0" applyFont="1" applyBorder="1" applyAlignment="1">
      <alignment vertical="center"/>
    </xf>
    <xf numFmtId="0" fontId="10" fillId="0" borderId="11" xfId="0" applyFont="1" applyBorder="1"/>
    <xf numFmtId="0" fontId="10" fillId="0" borderId="12" xfId="0" applyFont="1" applyBorder="1" applyAlignment="1">
      <alignment vertical="center" wrapText="1"/>
    </xf>
    <xf numFmtId="0" fontId="10" fillId="0" borderId="12" xfId="0" applyFont="1" applyBorder="1"/>
    <xf numFmtId="0" fontId="10" fillId="0" borderId="13" xfId="0" applyFont="1" applyBorder="1" applyAlignment="1">
      <alignment vertical="center" wrapText="1"/>
    </xf>
    <xf numFmtId="10" fontId="11" fillId="0" borderId="0" xfId="3" applyNumberFormat="1" applyFont="1" applyBorder="1" applyAlignment="1">
      <alignment horizontal="center" vertical="center" wrapText="1"/>
    </xf>
    <xf numFmtId="10" fontId="10" fillId="0" borderId="0" xfId="3" applyNumberFormat="1" applyFont="1" applyBorder="1" applyAlignment="1">
      <alignment horizontal="center"/>
    </xf>
    <xf numFmtId="0" fontId="10" fillId="0" borderId="7" xfId="0" applyFont="1" applyBorder="1"/>
    <xf numFmtId="10" fontId="10" fillId="0" borderId="0" xfId="3" applyNumberFormat="1" applyFont="1" applyBorder="1" applyAlignment="1">
      <alignment horizontal="center" vertical="center" wrapText="1"/>
    </xf>
    <xf numFmtId="10" fontId="19" fillId="16" borderId="0" xfId="3" applyNumberFormat="1" applyFont="1" applyFill="1" applyBorder="1" applyAlignment="1">
      <alignment horizontal="center"/>
    </xf>
    <xf numFmtId="0" fontId="10" fillId="0" borderId="0" xfId="4" applyFont="1" applyAlignment="1">
      <alignment vertical="center"/>
    </xf>
    <xf numFmtId="0" fontId="10" fillId="0" borderId="0" xfId="4" applyFont="1" applyAlignment="1">
      <alignment horizontal="center" vertical="center"/>
    </xf>
    <xf numFmtId="0" fontId="10" fillId="0" borderId="0" xfId="4" applyFont="1" applyAlignment="1">
      <alignment horizontal="left" vertical="center"/>
    </xf>
    <xf numFmtId="10" fontId="10" fillId="0" borderId="0" xfId="0" applyNumberFormat="1" applyFont="1"/>
    <xf numFmtId="44" fontId="0" fillId="0" borderId="0" xfId="0" applyNumberFormat="1"/>
    <xf numFmtId="0" fontId="0" fillId="0" borderId="9" xfId="0" applyBorder="1"/>
    <xf numFmtId="0" fontId="0" fillId="0" borderId="10" xfId="0" applyBorder="1"/>
    <xf numFmtId="0" fontId="11" fillId="17" borderId="25" xfId="0" applyFont="1" applyFill="1" applyBorder="1" applyAlignment="1">
      <alignment horizontal="center" vertical="center"/>
    </xf>
    <xf numFmtId="44" fontId="21" fillId="0" borderId="14" xfId="2" applyFont="1" applyBorder="1" applyAlignment="1">
      <alignment vertical="center"/>
    </xf>
    <xf numFmtId="44" fontId="21" fillId="0" borderId="25" xfId="2" applyFont="1" applyBorder="1"/>
    <xf numFmtId="9" fontId="21" fillId="0" borderId="14" xfId="3" applyFont="1" applyBorder="1" applyAlignment="1">
      <alignment vertical="center"/>
    </xf>
    <xf numFmtId="9" fontId="21" fillId="18" borderId="14" xfId="1" applyNumberFormat="1" applyFont="1" applyFill="1" applyBorder="1" applyAlignment="1">
      <alignment vertical="center"/>
    </xf>
    <xf numFmtId="44" fontId="0" fillId="0" borderId="14" xfId="2" applyFont="1" applyBorder="1"/>
    <xf numFmtId="44" fontId="0" fillId="0" borderId="25" xfId="2" applyFont="1" applyBorder="1"/>
    <xf numFmtId="10" fontId="0" fillId="18" borderId="14" xfId="3" applyNumberFormat="1" applyFont="1" applyFill="1" applyBorder="1"/>
    <xf numFmtId="10" fontId="0" fillId="18" borderId="25" xfId="3" applyNumberFormat="1" applyFont="1" applyFill="1" applyBorder="1"/>
    <xf numFmtId="10" fontId="0" fillId="18" borderId="43" xfId="3" applyNumberFormat="1" applyFont="1" applyFill="1" applyBorder="1"/>
    <xf numFmtId="10" fontId="0" fillId="18" borderId="44" xfId="3" applyNumberFormat="1" applyFont="1" applyFill="1" applyBorder="1"/>
    <xf numFmtId="166" fontId="0" fillId="0" borderId="0" xfId="0" applyNumberFormat="1"/>
    <xf numFmtId="0" fontId="11" fillId="0" borderId="4" xfId="0" applyFont="1" applyBorder="1" applyAlignment="1">
      <alignment vertical="center"/>
    </xf>
    <xf numFmtId="0" fontId="11" fillId="0" borderId="5" xfId="0" applyFont="1" applyBorder="1" applyAlignment="1">
      <alignment vertical="center"/>
    </xf>
    <xf numFmtId="0" fontId="11" fillId="17" borderId="38" xfId="0" applyFont="1" applyFill="1" applyBorder="1" applyAlignment="1">
      <alignment horizontal="center" vertical="center" wrapText="1"/>
    </xf>
    <xf numFmtId="2" fontId="11" fillId="17" borderId="18" xfId="0" applyNumberFormat="1" applyFont="1" applyFill="1" applyBorder="1" applyAlignment="1">
      <alignment horizontal="center" vertical="center"/>
    </xf>
    <xf numFmtId="0" fontId="11" fillId="17" borderId="45" xfId="0" applyFont="1" applyFill="1" applyBorder="1" applyAlignment="1">
      <alignment horizontal="center" vertical="center"/>
    </xf>
    <xf numFmtId="2" fontId="0" fillId="0" borderId="0" xfId="0" applyNumberFormat="1" applyAlignment="1">
      <alignment horizontal="center" vertical="center"/>
    </xf>
    <xf numFmtId="0" fontId="10" fillId="0" borderId="4" xfId="0" applyFont="1" applyBorder="1" applyAlignment="1">
      <alignment wrapText="1"/>
    </xf>
    <xf numFmtId="0" fontId="0" fillId="0" borderId="0" xfId="0" applyAlignment="1">
      <alignment vertical="center" wrapText="1"/>
    </xf>
    <xf numFmtId="0" fontId="11" fillId="17" borderId="33" xfId="0" applyFont="1" applyFill="1" applyBorder="1" applyAlignment="1">
      <alignment horizontal="center" vertical="center" wrapText="1"/>
    </xf>
    <xf numFmtId="0" fontId="16" fillId="19" borderId="0" xfId="0" applyFont="1" applyFill="1" applyAlignment="1">
      <alignment horizontal="center" vertical="center"/>
    </xf>
    <xf numFmtId="0" fontId="16" fillId="13" borderId="0" xfId="0" applyFont="1" applyFill="1" applyAlignment="1">
      <alignment horizontal="center" vertical="center"/>
    </xf>
    <xf numFmtId="0" fontId="23" fillId="0" borderId="0" xfId="5" applyFont="1"/>
    <xf numFmtId="0" fontId="23" fillId="0" borderId="0" xfId="5" applyFont="1" applyAlignment="1">
      <alignment vertical="center"/>
    </xf>
    <xf numFmtId="0" fontId="25" fillId="0" borderId="46" xfId="5" applyFont="1" applyBorder="1" applyAlignment="1">
      <alignment horizontal="center" vertical="center" wrapText="1"/>
    </xf>
    <xf numFmtId="167" fontId="25" fillId="0" borderId="46" xfId="5" applyNumberFormat="1" applyFont="1" applyBorder="1" applyAlignment="1">
      <alignment horizontal="right" vertical="center" wrapText="1"/>
    </xf>
    <xf numFmtId="168" fontId="25" fillId="0" borderId="46" xfId="5" applyNumberFormat="1" applyFont="1" applyBorder="1" applyAlignment="1">
      <alignment horizontal="right" vertical="center" wrapText="1"/>
    </xf>
    <xf numFmtId="0" fontId="22" fillId="13" borderId="52" xfId="5" applyFont="1" applyFill="1" applyBorder="1" applyAlignment="1">
      <alignment horizontal="center" vertical="center" wrapText="1"/>
    </xf>
    <xf numFmtId="0" fontId="23" fillId="13" borderId="0" xfId="5" applyFont="1" applyFill="1" applyAlignment="1">
      <alignment vertical="center"/>
    </xf>
    <xf numFmtId="0" fontId="22" fillId="13" borderId="46" xfId="5" applyFont="1" applyFill="1" applyBorder="1" applyAlignment="1">
      <alignment horizontal="center" vertical="center" wrapText="1"/>
    </xf>
    <xf numFmtId="0" fontId="23" fillId="13" borderId="0" xfId="5" applyFont="1" applyFill="1"/>
    <xf numFmtId="0" fontId="0" fillId="0" borderId="0" xfId="0" applyBorder="1" applyAlignment="1">
      <alignment vertical="center"/>
    </xf>
    <xf numFmtId="0" fontId="15" fillId="0" borderId="0" xfId="0" applyFont="1" applyBorder="1" applyAlignment="1">
      <alignment horizontal="center" vertical="center" wrapText="1"/>
    </xf>
    <xf numFmtId="0" fontId="15" fillId="0" borderId="0" xfId="0" applyFont="1" applyBorder="1" applyAlignment="1">
      <alignment horizontal="center" vertical="center"/>
    </xf>
    <xf numFmtId="0" fontId="0" fillId="0" borderId="0" xfId="0" applyBorder="1" applyAlignment="1">
      <alignment horizontal="center" vertical="center" wrapText="1"/>
    </xf>
    <xf numFmtId="44" fontId="14" fillId="13" borderId="0" xfId="0" applyNumberFormat="1" applyFont="1" applyFill="1" applyAlignment="1">
      <alignment horizontal="center" vertical="center"/>
    </xf>
    <xf numFmtId="44" fontId="0" fillId="16" borderId="0" xfId="0" applyNumberFormat="1" applyFill="1" applyAlignment="1">
      <alignment horizontal="center" vertical="center"/>
    </xf>
    <xf numFmtId="0" fontId="21" fillId="13" borderId="24" xfId="0" applyFont="1" applyFill="1" applyBorder="1" applyAlignment="1">
      <alignment horizontal="center" vertical="center"/>
    </xf>
    <xf numFmtId="0" fontId="21" fillId="13" borderId="16" xfId="0" applyFont="1" applyFill="1" applyBorder="1" applyAlignment="1">
      <alignment vertical="center" wrapText="1"/>
    </xf>
    <xf numFmtId="0" fontId="21" fillId="13" borderId="16" xfId="0" applyFont="1" applyFill="1" applyBorder="1" applyAlignment="1">
      <alignment horizontal="center" vertical="center" wrapText="1"/>
    </xf>
    <xf numFmtId="0" fontId="14" fillId="13" borderId="0" xfId="0" applyFont="1" applyFill="1" applyAlignment="1">
      <alignment vertical="center"/>
    </xf>
    <xf numFmtId="0" fontId="14" fillId="0" borderId="0" xfId="0" applyFont="1" applyAlignment="1">
      <alignment vertical="center"/>
    </xf>
    <xf numFmtId="0" fontId="21" fillId="13" borderId="14" xfId="0" applyFont="1" applyFill="1" applyBorder="1" applyAlignment="1">
      <alignment horizontal="left" vertical="center" wrapText="1"/>
    </xf>
    <xf numFmtId="0" fontId="14" fillId="18" borderId="0" xfId="0" applyFont="1" applyFill="1" applyAlignment="1">
      <alignment vertical="center"/>
    </xf>
    <xf numFmtId="0" fontId="17" fillId="6" borderId="0" xfId="0" applyFont="1" applyFill="1" applyAlignment="1">
      <alignment horizontal="center" vertical="center" wrapText="1"/>
    </xf>
    <xf numFmtId="2" fontId="6" fillId="15" borderId="15" xfId="0" applyNumberFormat="1" applyFont="1" applyFill="1" applyBorder="1" applyAlignment="1">
      <alignment horizontal="center" vertical="center" wrapText="1"/>
    </xf>
    <xf numFmtId="2" fontId="13" fillId="15" borderId="2" xfId="0" applyNumberFormat="1" applyFont="1" applyFill="1" applyBorder="1" applyAlignment="1">
      <alignment horizontal="center" vertical="center" wrapText="1"/>
    </xf>
    <xf numFmtId="0" fontId="13" fillId="21" borderId="15" xfId="0" applyFont="1" applyFill="1" applyBorder="1" applyAlignment="1">
      <alignment horizontal="left" vertical="center" wrapText="1"/>
    </xf>
    <xf numFmtId="0" fontId="13" fillId="21" borderId="19" xfId="0" applyFont="1" applyFill="1" applyBorder="1" applyAlignment="1">
      <alignment horizontal="center" vertical="center" wrapText="1"/>
    </xf>
    <xf numFmtId="0" fontId="13" fillId="21" borderId="15" xfId="0" applyFont="1" applyFill="1" applyBorder="1" applyAlignment="1">
      <alignment horizontal="center" vertical="center" wrapText="1"/>
    </xf>
    <xf numFmtId="2" fontId="13" fillId="21" borderId="15" xfId="0" applyNumberFormat="1" applyFont="1" applyFill="1" applyBorder="1" applyAlignment="1">
      <alignment horizontal="center" vertical="center" wrapText="1"/>
    </xf>
    <xf numFmtId="44" fontId="13" fillId="21" borderId="15" xfId="2" applyFont="1" applyFill="1" applyBorder="1" applyAlignment="1">
      <alignment horizontal="center" vertical="center" wrapText="1"/>
    </xf>
    <xf numFmtId="0" fontId="14" fillId="22" borderId="0" xfId="0" applyFont="1" applyFill="1" applyAlignment="1">
      <alignment horizontal="center" vertical="center"/>
    </xf>
    <xf numFmtId="0" fontId="0" fillId="22" borderId="0" xfId="0" applyFill="1"/>
    <xf numFmtId="44" fontId="14" fillId="22" borderId="0" xfId="0" applyNumberFormat="1" applyFont="1" applyFill="1" applyAlignment="1">
      <alignment horizontal="center" vertical="center"/>
    </xf>
    <xf numFmtId="44" fontId="6" fillId="21" borderId="57" xfId="2" applyFont="1" applyFill="1" applyBorder="1" applyAlignment="1">
      <alignment horizontal="right" vertical="center" wrapText="1"/>
    </xf>
    <xf numFmtId="44" fontId="6" fillId="15" borderId="57" xfId="2" applyFont="1" applyFill="1" applyBorder="1" applyAlignment="1">
      <alignment horizontal="right" vertical="center" wrapText="1"/>
    </xf>
    <xf numFmtId="44" fontId="6" fillId="15" borderId="58" xfId="2" applyFont="1" applyFill="1" applyBorder="1" applyAlignment="1">
      <alignment horizontal="right" vertical="center" wrapText="1"/>
    </xf>
    <xf numFmtId="44" fontId="6" fillId="21" borderId="0" xfId="2" applyFont="1" applyFill="1" applyBorder="1" applyAlignment="1">
      <alignment horizontal="right" vertical="center" wrapText="1"/>
    </xf>
    <xf numFmtId="44" fontId="6" fillId="15" borderId="0" xfId="2" applyFont="1" applyFill="1" applyBorder="1" applyAlignment="1">
      <alignment horizontal="right" vertical="center" wrapText="1"/>
    </xf>
    <xf numFmtId="0" fontId="17" fillId="5" borderId="0" xfId="0" applyFont="1" applyFill="1" applyBorder="1" applyAlignment="1">
      <alignment horizontal="center" vertical="center" wrapText="1"/>
    </xf>
    <xf numFmtId="0" fontId="16" fillId="0" borderId="0" xfId="0" applyFont="1" applyBorder="1" applyAlignment="1">
      <alignment horizontal="center" vertical="center"/>
    </xf>
    <xf numFmtId="0" fontId="17" fillId="14" borderId="59" xfId="0" applyFont="1" applyFill="1" applyBorder="1" applyAlignment="1">
      <alignment horizontal="center" vertical="center" wrapText="1"/>
    </xf>
    <xf numFmtId="0" fontId="17" fillId="14" borderId="60" xfId="0" applyFont="1" applyFill="1" applyBorder="1" applyAlignment="1">
      <alignment horizontal="center" vertical="center" wrapText="1"/>
    </xf>
    <xf numFmtId="0" fontId="17" fillId="14" borderId="61" xfId="0" applyFont="1" applyFill="1" applyBorder="1" applyAlignment="1">
      <alignment horizontal="center" vertical="center" wrapText="1"/>
    </xf>
    <xf numFmtId="10" fontId="21" fillId="22" borderId="7" xfId="3" applyNumberFormat="1" applyFont="1" applyFill="1" applyBorder="1" applyAlignment="1">
      <alignment horizontal="center" vertical="center"/>
    </xf>
    <xf numFmtId="10" fontId="21" fillId="13" borderId="7" xfId="3" applyNumberFormat="1" applyFont="1" applyFill="1" applyBorder="1" applyAlignment="1">
      <alignment horizontal="center" vertical="center"/>
    </xf>
    <xf numFmtId="44" fontId="3" fillId="14" borderId="9" xfId="2" applyFont="1" applyFill="1" applyBorder="1" applyAlignment="1">
      <alignment horizontal="center" vertical="center" wrapText="1"/>
    </xf>
    <xf numFmtId="2" fontId="0" fillId="13" borderId="10" xfId="0" applyNumberFormat="1" applyFill="1" applyBorder="1" applyAlignment="1">
      <alignment horizontal="center" vertical="center"/>
    </xf>
    <xf numFmtId="0" fontId="11" fillId="17" borderId="18" xfId="0" applyFont="1" applyFill="1" applyBorder="1" applyAlignment="1">
      <alignment horizontal="center" vertical="center"/>
    </xf>
    <xf numFmtId="0" fontId="0" fillId="0" borderId="8" xfId="0" applyBorder="1"/>
    <xf numFmtId="0" fontId="0" fillId="0" borderId="0" xfId="0" applyBorder="1" applyAlignment="1">
      <alignment vertical="center" wrapText="1"/>
    </xf>
    <xf numFmtId="2" fontId="21" fillId="13" borderId="25" xfId="0" applyNumberFormat="1" applyFont="1" applyFill="1" applyBorder="1" applyAlignment="1">
      <alignment horizontal="center" vertical="center"/>
    </xf>
    <xf numFmtId="10" fontId="11" fillId="0" borderId="0" xfId="0" applyNumberFormat="1" applyFont="1" applyBorder="1" applyAlignment="1">
      <alignment horizontal="center" vertical="center" wrapText="1"/>
    </xf>
    <xf numFmtId="0" fontId="10" fillId="0" borderId="0" xfId="0" applyFont="1" applyBorder="1" applyAlignment="1">
      <alignment horizontal="center"/>
    </xf>
    <xf numFmtId="0" fontId="11" fillId="0" borderId="0" xfId="0" applyFont="1" applyBorder="1" applyAlignment="1">
      <alignment vertical="center"/>
    </xf>
    <xf numFmtId="0" fontId="10" fillId="0" borderId="0" xfId="0" applyFont="1" applyBorder="1" applyAlignment="1">
      <alignment vertical="center"/>
    </xf>
    <xf numFmtId="0" fontId="12" fillId="0" borderId="6" xfId="0" applyFont="1" applyBorder="1" applyAlignment="1">
      <alignment vertical="center"/>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44" fontId="0" fillId="0" borderId="7" xfId="2" applyFont="1" applyBorder="1" applyAlignment="1">
      <alignment horizontal="center" vertical="center"/>
    </xf>
    <xf numFmtId="44" fontId="12" fillId="16" borderId="7" xfId="0" applyNumberFormat="1" applyFont="1" applyFill="1" applyBorder="1" applyAlignment="1">
      <alignment vertical="center"/>
    </xf>
    <xf numFmtId="0" fontId="22" fillId="13" borderId="65" xfId="5" applyFont="1" applyFill="1" applyBorder="1" applyAlignment="1">
      <alignment horizontal="center" vertical="center" wrapText="1"/>
    </xf>
    <xf numFmtId="0" fontId="25" fillId="0" borderId="66" xfId="5" applyFont="1" applyBorder="1" applyAlignment="1">
      <alignment horizontal="center" vertical="center" wrapText="1"/>
    </xf>
    <xf numFmtId="168" fontId="25" fillId="0" borderId="67" xfId="5" applyNumberFormat="1" applyFont="1" applyBorder="1" applyAlignment="1">
      <alignment horizontal="right" vertical="center" wrapText="1"/>
    </xf>
    <xf numFmtId="0" fontId="22" fillId="13" borderId="67" xfId="5" applyFont="1" applyFill="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10" fillId="0" borderId="0" xfId="0" applyFont="1" applyBorder="1" applyAlignment="1">
      <alignment horizontal="left" vertical="center" wrapText="1"/>
    </xf>
    <xf numFmtId="0" fontId="11" fillId="13" borderId="14" xfId="0" applyFont="1" applyFill="1" applyBorder="1" applyAlignment="1">
      <alignment horizontal="center" vertical="center"/>
    </xf>
    <xf numFmtId="0" fontId="11" fillId="0" borderId="0" xfId="0" applyFont="1" applyBorder="1" applyAlignment="1">
      <alignment horizontal="left" vertical="center" wrapText="1"/>
    </xf>
    <xf numFmtId="0" fontId="17" fillId="6" borderId="0" xfId="0" applyFont="1" applyFill="1" applyAlignment="1">
      <alignment horizontal="center" vertical="center" wrapText="1"/>
    </xf>
    <xf numFmtId="10" fontId="10" fillId="13" borderId="14" xfId="0" applyNumberFormat="1" applyFont="1" applyFill="1" applyBorder="1" applyAlignment="1">
      <alignment horizontal="center" vertical="center"/>
    </xf>
    <xf numFmtId="44" fontId="6" fillId="15" borderId="69" xfId="2" applyFont="1" applyFill="1" applyBorder="1" applyAlignment="1">
      <alignment horizontal="right" vertical="center" wrapText="1"/>
    </xf>
    <xf numFmtId="0" fontId="3" fillId="14" borderId="69" xfId="0" applyFont="1" applyFill="1" applyBorder="1" applyAlignment="1">
      <alignment horizontal="left" vertical="center" wrapText="1"/>
    </xf>
    <xf numFmtId="0" fontId="13" fillId="15" borderId="69" xfId="0" applyFont="1" applyFill="1" applyBorder="1" applyAlignment="1">
      <alignment horizontal="center" vertical="center" wrapText="1"/>
    </xf>
    <xf numFmtId="0" fontId="13" fillId="15" borderId="69" xfId="0" applyFont="1" applyFill="1" applyBorder="1" applyAlignment="1">
      <alignment horizontal="left" vertical="center" wrapText="1"/>
    </xf>
    <xf numFmtId="2" fontId="13" fillId="15" borderId="69" xfId="0" applyNumberFormat="1" applyFont="1" applyFill="1" applyBorder="1" applyAlignment="1">
      <alignment horizontal="center" vertical="center" wrapText="1"/>
    </xf>
    <xf numFmtId="44" fontId="13" fillId="15" borderId="69" xfId="2" applyFont="1" applyFill="1" applyBorder="1" applyAlignment="1">
      <alignment horizontal="center" vertical="center" wrapText="1"/>
    </xf>
    <xf numFmtId="0" fontId="3" fillId="14" borderId="69" xfId="0" applyFont="1" applyFill="1" applyBorder="1" applyAlignment="1">
      <alignment horizontal="center" vertical="center" wrapText="1"/>
    </xf>
    <xf numFmtId="44" fontId="16" fillId="0" borderId="0" xfId="0" applyNumberFormat="1" applyFont="1" applyAlignment="1">
      <alignment horizontal="center" vertical="center"/>
    </xf>
    <xf numFmtId="44" fontId="17" fillId="5" borderId="0" xfId="0" applyNumberFormat="1" applyFont="1" applyFill="1" applyAlignment="1">
      <alignment horizontal="center" vertical="center" wrapText="1"/>
    </xf>
    <xf numFmtId="44" fontId="12" fillId="16" borderId="0" xfId="0" applyNumberFormat="1" applyFont="1" applyFill="1" applyAlignment="1">
      <alignment horizontal="center" vertical="center"/>
    </xf>
    <xf numFmtId="0" fontId="10" fillId="13" borderId="0" xfId="0" applyFont="1" applyFill="1" applyBorder="1" applyAlignment="1">
      <alignment horizontal="center" vertical="center" wrapText="1"/>
    </xf>
    <xf numFmtId="0" fontId="17" fillId="14" borderId="0" xfId="0" applyFont="1" applyFill="1" applyBorder="1" applyAlignment="1">
      <alignment horizontal="center" vertical="center" wrapText="1"/>
    </xf>
    <xf numFmtId="44" fontId="3" fillId="14" borderId="0" xfId="2" applyFont="1" applyFill="1" applyBorder="1" applyAlignment="1">
      <alignment horizontal="center" vertical="center" wrapText="1"/>
    </xf>
    <xf numFmtId="44" fontId="17" fillId="0" borderId="0" xfId="0" applyNumberFormat="1" applyFont="1" applyAlignment="1">
      <alignment horizontal="center" vertical="center"/>
    </xf>
    <xf numFmtId="44" fontId="10" fillId="0" borderId="0" xfId="0" applyNumberFormat="1" applyFont="1" applyAlignment="1">
      <alignment horizontal="left" vertical="center" wrapText="1"/>
    </xf>
    <xf numFmtId="10" fontId="21" fillId="18" borderId="14" xfId="1" applyNumberFormat="1" applyFont="1" applyFill="1" applyBorder="1" applyAlignment="1">
      <alignment vertical="center"/>
    </xf>
    <xf numFmtId="0" fontId="13" fillId="15" borderId="73" xfId="0" applyFont="1" applyFill="1" applyBorder="1" applyAlignment="1">
      <alignment horizontal="center" vertical="center" wrapText="1"/>
    </xf>
    <xf numFmtId="44" fontId="6" fillId="15" borderId="74" xfId="2" applyFont="1" applyFill="1" applyBorder="1" applyAlignment="1">
      <alignment horizontal="right" vertical="center" wrapText="1"/>
    </xf>
    <xf numFmtId="0" fontId="3" fillId="14" borderId="73" xfId="0" applyFont="1" applyFill="1" applyBorder="1" applyAlignment="1">
      <alignment horizontal="center" vertical="center" wrapText="1"/>
    </xf>
    <xf numFmtId="0" fontId="3" fillId="14" borderId="74" xfId="0" applyFont="1" applyFill="1" applyBorder="1" applyAlignment="1">
      <alignment horizontal="center" vertical="center" wrapText="1"/>
    </xf>
    <xf numFmtId="0" fontId="21" fillId="13" borderId="14" xfId="0" applyFont="1" applyFill="1" applyBorder="1" applyAlignment="1">
      <alignment horizontal="center" vertical="center" wrapText="1"/>
    </xf>
    <xf numFmtId="0" fontId="21" fillId="13" borderId="14" xfId="0" applyFont="1" applyFill="1" applyBorder="1" applyAlignment="1">
      <alignment horizontal="center" vertical="center"/>
    </xf>
    <xf numFmtId="0" fontId="0" fillId="0" borderId="0" xfId="0" applyBorder="1"/>
    <xf numFmtId="0" fontId="0" fillId="0" borderId="0" xfId="0" applyBorder="1" applyAlignment="1"/>
    <xf numFmtId="0" fontId="0" fillId="0" borderId="7" xfId="0" applyBorder="1" applyAlignment="1"/>
    <xf numFmtId="0" fontId="11" fillId="0" borderId="7" xfId="0" applyFont="1" applyBorder="1" applyAlignment="1"/>
    <xf numFmtId="0" fontId="11" fillId="23" borderId="17" xfId="0" applyFont="1" applyFill="1" applyBorder="1" applyAlignment="1">
      <alignment vertical="center"/>
    </xf>
    <xf numFmtId="0" fontId="0" fillId="0" borderId="6" xfId="0" applyBorder="1" applyAlignment="1"/>
    <xf numFmtId="0" fontId="0" fillId="0" borderId="6" xfId="0" applyBorder="1"/>
    <xf numFmtId="9" fontId="10" fillId="0" borderId="0" xfId="3" applyFont="1" applyBorder="1" applyAlignment="1">
      <alignment vertical="center" wrapText="1"/>
    </xf>
    <xf numFmtId="0" fontId="20" fillId="13" borderId="24" xfId="0" applyFont="1" applyFill="1" applyBorder="1" applyAlignment="1">
      <alignment horizontal="center" vertical="center"/>
    </xf>
    <xf numFmtId="0" fontId="20" fillId="13" borderId="16" xfId="0" applyFont="1" applyFill="1" applyBorder="1" applyAlignment="1">
      <alignment vertical="center" wrapText="1"/>
    </xf>
    <xf numFmtId="0" fontId="20" fillId="13" borderId="14" xfId="0" applyFont="1" applyFill="1" applyBorder="1" applyAlignment="1">
      <alignment vertical="center"/>
    </xf>
    <xf numFmtId="0" fontId="20" fillId="13" borderId="16" xfId="0" applyFont="1" applyFill="1" applyBorder="1" applyAlignment="1">
      <alignment vertical="center"/>
    </xf>
    <xf numFmtId="2" fontId="21" fillId="13" borderId="14" xfId="1" applyNumberFormat="1" applyFont="1" applyFill="1" applyBorder="1" applyAlignment="1">
      <alignment horizontal="center" vertical="center" wrapText="1"/>
    </xf>
    <xf numFmtId="0" fontId="20" fillId="13" borderId="25" xfId="0" applyFont="1" applyFill="1" applyBorder="1" applyAlignment="1">
      <alignment vertical="center"/>
    </xf>
    <xf numFmtId="2" fontId="21" fillId="13" borderId="25" xfId="1" applyNumberFormat="1" applyFont="1" applyFill="1" applyBorder="1" applyAlignment="1">
      <alignment horizontal="center" vertical="center" wrapText="1"/>
    </xf>
    <xf numFmtId="0" fontId="28" fillId="0" borderId="0" xfId="0" applyFont="1" applyAlignment="1"/>
    <xf numFmtId="0" fontId="0" fillId="25" borderId="83" xfId="0" applyFont="1" applyFill="1" applyBorder="1" applyAlignment="1">
      <alignment horizontal="center" vertical="center"/>
    </xf>
    <xf numFmtId="0" fontId="0" fillId="25" borderId="84" xfId="0" applyFont="1" applyFill="1" applyBorder="1" applyAlignment="1">
      <alignment horizontal="center" vertical="center"/>
    </xf>
    <xf numFmtId="0" fontId="15" fillId="0" borderId="85" xfId="0" applyFont="1" applyFill="1" applyBorder="1" applyAlignment="1">
      <alignment horizontal="center" vertical="center"/>
    </xf>
    <xf numFmtId="0" fontId="15" fillId="0" borderId="0" xfId="0" applyFont="1" applyFill="1" applyBorder="1" applyAlignment="1">
      <alignment horizontal="center" vertical="center"/>
    </xf>
    <xf numFmtId="0" fontId="15" fillId="25" borderId="87" xfId="0" applyFont="1" applyFill="1" applyBorder="1" applyAlignment="1">
      <alignment horizontal="center" vertical="center"/>
    </xf>
    <xf numFmtId="0" fontId="15" fillId="25" borderId="88" xfId="0" applyFont="1" applyFill="1" applyBorder="1" applyAlignment="1">
      <alignment horizontal="center" vertical="center"/>
    </xf>
    <xf numFmtId="0" fontId="15" fillId="0" borderId="89" xfId="0" applyFont="1" applyBorder="1" applyAlignment="1">
      <alignment horizontal="center" vertical="center"/>
    </xf>
    <xf numFmtId="0" fontId="0" fillId="0" borderId="90" xfId="0" applyBorder="1" applyAlignment="1">
      <alignment horizontal="center" vertical="center"/>
    </xf>
    <xf numFmtId="0" fontId="15" fillId="0" borderId="90" xfId="0" applyFont="1" applyFill="1" applyBorder="1" applyAlignment="1">
      <alignment horizontal="center" vertical="center"/>
    </xf>
    <xf numFmtId="0" fontId="15" fillId="0" borderId="91" xfId="0" applyFont="1" applyFill="1" applyBorder="1" applyAlignment="1">
      <alignment horizontal="center" vertical="center"/>
    </xf>
    <xf numFmtId="0" fontId="15" fillId="23" borderId="89" xfId="0" applyFont="1" applyFill="1" applyBorder="1" applyAlignment="1">
      <alignment horizontal="center" vertical="center"/>
    </xf>
    <xf numFmtId="0" fontId="15" fillId="23" borderId="90" xfId="0" applyFont="1" applyFill="1" applyBorder="1" applyAlignment="1">
      <alignment vertical="center"/>
    </xf>
    <xf numFmtId="43" fontId="15" fillId="23" borderId="90" xfId="0" applyNumberFormat="1" applyFont="1" applyFill="1" applyBorder="1" applyAlignment="1">
      <alignment horizontal="right" vertical="center"/>
    </xf>
    <xf numFmtId="43" fontId="15" fillId="23" borderId="91" xfId="0" applyNumberFormat="1" applyFont="1" applyFill="1" applyBorder="1" applyAlignment="1">
      <alignment horizontal="right" vertical="center"/>
    </xf>
    <xf numFmtId="0" fontId="0" fillId="0" borderId="85" xfId="0" applyBorder="1" applyAlignment="1">
      <alignment vertical="center"/>
    </xf>
    <xf numFmtId="4" fontId="15" fillId="0" borderId="0" xfId="0" applyNumberFormat="1" applyFont="1" applyBorder="1" applyAlignment="1">
      <alignment vertical="center"/>
    </xf>
    <xf numFmtId="0" fontId="0" fillId="0" borderId="89" xfId="0" applyFont="1" applyBorder="1" applyAlignment="1">
      <alignment horizontal="center" vertical="center"/>
    </xf>
    <xf numFmtId="0" fontId="0" fillId="0" borderId="90" xfId="0" applyBorder="1" applyAlignment="1">
      <alignment vertical="center"/>
    </xf>
    <xf numFmtId="43" fontId="0" fillId="0" borderId="90" xfId="0" applyNumberFormat="1" applyFont="1" applyBorder="1" applyAlignment="1">
      <alignment vertical="center"/>
    </xf>
    <xf numFmtId="43" fontId="0" fillId="0" borderId="91" xfId="0" applyNumberFormat="1" applyFont="1" applyBorder="1" applyAlignment="1">
      <alignment vertical="center"/>
    </xf>
    <xf numFmtId="4" fontId="0" fillId="0" borderId="85" xfId="0" applyNumberFormat="1" applyFont="1" applyBorder="1" applyAlignment="1">
      <alignment vertical="center"/>
    </xf>
    <xf numFmtId="0" fontId="0" fillId="0" borderId="89" xfId="0" applyFont="1" applyBorder="1" applyAlignment="1">
      <alignment horizontal="right" vertical="center"/>
    </xf>
    <xf numFmtId="43" fontId="15" fillId="23" borderId="90" xfId="0" applyNumberFormat="1" applyFont="1" applyFill="1" applyBorder="1" applyAlignment="1">
      <alignment vertical="center"/>
    </xf>
    <xf numFmtId="43" fontId="15" fillId="23" borderId="91" xfId="0" applyNumberFormat="1" applyFont="1" applyFill="1" applyBorder="1" applyAlignment="1">
      <alignment vertical="center"/>
    </xf>
    <xf numFmtId="0" fontId="0" fillId="0" borderId="89" xfId="0" applyBorder="1" applyAlignment="1">
      <alignment horizontal="center" vertical="center"/>
    </xf>
    <xf numFmtId="0" fontId="0" fillId="0" borderId="90" xfId="0" applyFont="1" applyBorder="1" applyAlignment="1">
      <alignment horizontal="left" vertical="center"/>
    </xf>
    <xf numFmtId="43" fontId="0" fillId="0" borderId="90" xfId="0" applyNumberFormat="1" applyBorder="1" applyAlignment="1">
      <alignment horizontal="right" vertical="center"/>
    </xf>
    <xf numFmtId="4" fontId="0" fillId="0" borderId="0" xfId="0" applyNumberFormat="1" applyFont="1" applyBorder="1" applyAlignment="1">
      <alignment vertical="center"/>
    </xf>
    <xf numFmtId="43" fontId="0" fillId="23" borderId="90" xfId="0" applyNumberFormat="1" applyFont="1" applyFill="1" applyBorder="1" applyAlignment="1">
      <alignment vertical="center"/>
    </xf>
    <xf numFmtId="0" fontId="0" fillId="0" borderId="90" xfId="0" applyFont="1" applyBorder="1" applyAlignment="1">
      <alignment vertical="center"/>
    </xf>
    <xf numFmtId="43" fontId="15" fillId="23" borderId="0" xfId="0" applyNumberFormat="1" applyFont="1" applyFill="1" applyBorder="1" applyAlignment="1">
      <alignment vertical="center"/>
    </xf>
    <xf numFmtId="2" fontId="0" fillId="0" borderId="90" xfId="0" applyNumberFormat="1" applyFont="1" applyBorder="1" applyAlignment="1">
      <alignment vertical="center"/>
    </xf>
    <xf numFmtId="2" fontId="0" fillId="0" borderId="91" xfId="0" applyNumberFormat="1" applyFont="1" applyBorder="1" applyAlignment="1">
      <alignment vertical="center"/>
    </xf>
    <xf numFmtId="0" fontId="0" fillId="17" borderId="92" xfId="0" applyFont="1" applyFill="1" applyBorder="1" applyAlignment="1">
      <alignment horizontal="right" vertical="center"/>
    </xf>
    <xf numFmtId="0" fontId="15" fillId="17" borderId="93" xfId="0" applyFont="1" applyFill="1" applyBorder="1" applyAlignment="1">
      <alignment vertical="center"/>
    </xf>
    <xf numFmtId="2" fontId="15" fillId="17" borderId="93" xfId="0" applyNumberFormat="1" applyFont="1" applyFill="1" applyBorder="1" applyAlignment="1">
      <alignment vertical="center"/>
    </xf>
    <xf numFmtId="2" fontId="15" fillId="17" borderId="94" xfId="0" applyNumberFormat="1" applyFont="1" applyFill="1" applyBorder="1" applyAlignment="1">
      <alignment vertical="center"/>
    </xf>
    <xf numFmtId="4" fontId="0" fillId="0" borderId="85" xfId="0" applyNumberFormat="1" applyBorder="1" applyAlignment="1">
      <alignment vertical="center"/>
    </xf>
    <xf numFmtId="0" fontId="29" fillId="0" borderId="0" xfId="0" applyFont="1" applyBorder="1" applyAlignment="1">
      <alignment vertical="center"/>
    </xf>
    <xf numFmtId="43" fontId="29" fillId="0" borderId="0" xfId="0" applyNumberFormat="1" applyFont="1" applyAlignment="1">
      <alignment horizontal="center" vertical="center"/>
    </xf>
    <xf numFmtId="2" fontId="16" fillId="0" borderId="0" xfId="0" applyNumberFormat="1" applyFont="1" applyAlignment="1">
      <alignment horizontal="center" vertical="center"/>
    </xf>
    <xf numFmtId="44" fontId="0" fillId="0" borderId="0" xfId="0" applyNumberFormat="1" applyBorder="1"/>
    <xf numFmtId="0" fontId="0" fillId="19" borderId="14" xfId="0" applyFill="1" applyBorder="1"/>
    <xf numFmtId="0" fontId="31" fillId="13" borderId="0" xfId="0" applyFont="1" applyFill="1"/>
    <xf numFmtId="0" fontId="0" fillId="23" borderId="0" xfId="0" applyFill="1"/>
    <xf numFmtId="0" fontId="0" fillId="17" borderId="0" xfId="0" applyFill="1"/>
    <xf numFmtId="0" fontId="0" fillId="26" borderId="0" xfId="0" applyFill="1"/>
    <xf numFmtId="0" fontId="0" fillId="13" borderId="0" xfId="0" applyFill="1"/>
    <xf numFmtId="0" fontId="0" fillId="18" borderId="0" xfId="0" applyFill="1"/>
    <xf numFmtId="0" fontId="11" fillId="0" borderId="0" xfId="0" applyFont="1" applyBorder="1" applyAlignment="1">
      <alignment horizontal="center" vertical="center" wrapText="1"/>
    </xf>
    <xf numFmtId="0" fontId="11" fillId="0" borderId="0" xfId="0" applyFont="1" applyBorder="1" applyAlignment="1">
      <alignment horizontal="left" vertical="center" wrapText="1"/>
    </xf>
    <xf numFmtId="0" fontId="0" fillId="13" borderId="14" xfId="0" applyFill="1" applyBorder="1" applyAlignment="1">
      <alignment horizontal="center" vertical="center" wrapText="1"/>
    </xf>
    <xf numFmtId="0" fontId="0" fillId="13" borderId="0" xfId="0" applyFill="1" applyBorder="1"/>
    <xf numFmtId="0" fontId="31" fillId="13" borderId="0" xfId="0" applyFont="1" applyFill="1" applyBorder="1"/>
    <xf numFmtId="169" fontId="21" fillId="18" borderId="14" xfId="1" applyNumberFormat="1" applyFont="1" applyFill="1" applyBorder="1" applyAlignment="1">
      <alignment vertical="center"/>
    </xf>
    <xf numFmtId="0" fontId="10" fillId="0" borderId="97" xfId="0" applyFont="1" applyBorder="1"/>
    <xf numFmtId="0" fontId="10" fillId="0" borderId="96" xfId="0" applyFont="1" applyBorder="1" applyAlignment="1">
      <alignment vertical="center" wrapText="1"/>
    </xf>
    <xf numFmtId="0" fontId="0" fillId="0" borderId="96" xfId="0" applyBorder="1" applyAlignment="1">
      <alignment vertical="center"/>
    </xf>
    <xf numFmtId="0" fontId="10" fillId="0" borderId="17" xfId="0" applyFont="1" applyBorder="1"/>
    <xf numFmtId="0" fontId="10" fillId="0" borderId="96" xfId="0" applyFont="1" applyBorder="1"/>
    <xf numFmtId="0" fontId="10" fillId="0" borderId="35" xfId="0" applyFont="1" applyBorder="1"/>
    <xf numFmtId="0" fontId="11" fillId="23" borderId="40" xfId="0" applyFont="1" applyFill="1" applyBorder="1" applyAlignment="1">
      <alignment horizontal="center" vertical="center"/>
    </xf>
    <xf numFmtId="0" fontId="11" fillId="23" borderId="56" xfId="0" applyFont="1" applyFill="1" applyBorder="1" applyAlignment="1">
      <alignment horizontal="center" vertical="center"/>
    </xf>
    <xf numFmtId="0" fontId="11" fillId="23" borderId="81" xfId="0" applyFont="1" applyFill="1" applyBorder="1" applyAlignment="1">
      <alignment horizontal="center" vertical="center"/>
    </xf>
    <xf numFmtId="0" fontId="11" fillId="0" borderId="6" xfId="0" applyFont="1" applyBorder="1" applyAlignment="1">
      <alignment horizontal="center"/>
    </xf>
    <xf numFmtId="0" fontId="11" fillId="0" borderId="0" xfId="0" applyFont="1" applyBorder="1" applyAlignment="1">
      <alignment horizontal="center"/>
    </xf>
    <xf numFmtId="0" fontId="11" fillId="0" borderId="7" xfId="0" applyFont="1" applyBorder="1" applyAlignment="1">
      <alignment horizontal="center"/>
    </xf>
    <xf numFmtId="0" fontId="11" fillId="0" borderId="6"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7" xfId="0" applyFont="1" applyBorder="1" applyAlignment="1">
      <alignment horizontal="center" vertical="center" wrapText="1"/>
    </xf>
    <xf numFmtId="8" fontId="26" fillId="24" borderId="31" xfId="0" applyNumberFormat="1" applyFont="1" applyFill="1" applyBorder="1" applyAlignment="1">
      <alignment horizontal="center" vertical="center"/>
    </xf>
    <xf numFmtId="8" fontId="26" fillId="24" borderId="32" xfId="0" applyNumberFormat="1" applyFont="1" applyFill="1" applyBorder="1" applyAlignment="1">
      <alignment horizontal="center" vertical="center"/>
    </xf>
    <xf numFmtId="8" fontId="26" fillId="24" borderId="9" xfId="0" applyNumberFormat="1" applyFont="1" applyFill="1" applyBorder="1" applyAlignment="1">
      <alignment horizontal="center" vertical="center"/>
    </xf>
    <xf numFmtId="8" fontId="26" fillId="24" borderId="10" xfId="0" applyNumberFormat="1" applyFont="1" applyFill="1" applyBorder="1" applyAlignment="1">
      <alignment horizontal="center" vertical="center"/>
    </xf>
    <xf numFmtId="0" fontId="26" fillId="24" borderId="31" xfId="0" applyFont="1" applyFill="1" applyBorder="1" applyAlignment="1">
      <alignment horizontal="center" vertical="center"/>
    </xf>
    <xf numFmtId="0" fontId="26" fillId="24" borderId="9" xfId="0" applyFont="1" applyFill="1" applyBorder="1" applyAlignment="1">
      <alignment horizontal="center" vertical="center"/>
    </xf>
    <xf numFmtId="0" fontId="26" fillId="24" borderId="30" xfId="0" applyFont="1" applyFill="1" applyBorder="1" applyAlignment="1">
      <alignment horizontal="center" vertical="center"/>
    </xf>
    <xf numFmtId="0" fontId="26" fillId="24" borderId="8" xfId="0" applyFont="1" applyFill="1" applyBorder="1" applyAlignment="1">
      <alignment horizontal="center" vertical="center"/>
    </xf>
    <xf numFmtId="8" fontId="16" fillId="0" borderId="14" xfId="0" applyNumberFormat="1" applyFont="1" applyBorder="1" applyAlignment="1">
      <alignment horizontal="center" vertical="center" wrapText="1"/>
    </xf>
    <xf numFmtId="8" fontId="16" fillId="0" borderId="25" xfId="0" applyNumberFormat="1" applyFont="1" applyBorder="1" applyAlignment="1">
      <alignment horizontal="center" vertical="center" wrapText="1"/>
    </xf>
    <xf numFmtId="0" fontId="17" fillId="23" borderId="14" xfId="0" applyFont="1" applyFill="1" applyBorder="1" applyAlignment="1">
      <alignment horizontal="center" vertical="center" wrapText="1"/>
    </xf>
    <xf numFmtId="0" fontId="16" fillId="0" borderId="14" xfId="0" applyFont="1" applyBorder="1" applyAlignment="1">
      <alignment horizontal="center" vertical="center" wrapText="1"/>
    </xf>
    <xf numFmtId="0" fontId="16" fillId="0" borderId="24"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25" xfId="0" applyFont="1" applyBorder="1" applyAlignment="1">
      <alignment horizontal="center" vertical="center" wrapText="1"/>
    </xf>
    <xf numFmtId="0" fontId="11" fillId="23" borderId="14" xfId="0" applyFont="1" applyFill="1" applyBorder="1" applyAlignment="1">
      <alignment horizontal="center" vertical="center" wrapText="1"/>
    </xf>
    <xf numFmtId="0" fontId="11" fillId="23" borderId="25" xfId="0" applyFont="1" applyFill="1" applyBorder="1" applyAlignment="1">
      <alignment horizontal="center" vertical="center" wrapText="1"/>
    </xf>
    <xf numFmtId="0" fontId="10" fillId="13" borderId="14" xfId="0" applyFont="1" applyFill="1" applyBorder="1" applyAlignment="1">
      <alignment horizontal="center" vertical="center" wrapText="1"/>
    </xf>
    <xf numFmtId="0" fontId="10" fillId="13" borderId="25" xfId="0" applyFont="1" applyFill="1" applyBorder="1" applyAlignment="1">
      <alignment horizontal="center" vertical="center" wrapText="1"/>
    </xf>
    <xf numFmtId="0" fontId="17" fillId="23" borderId="24" xfId="0" applyFont="1" applyFill="1" applyBorder="1" applyAlignment="1">
      <alignment horizontal="center" vertical="center" wrapText="1"/>
    </xf>
    <xf numFmtId="0" fontId="11" fillId="23" borderId="14" xfId="0" applyFont="1" applyFill="1" applyBorder="1" applyAlignment="1">
      <alignment horizontal="center" vertical="center"/>
    </xf>
    <xf numFmtId="0" fontId="11" fillId="23" borderId="24" xfId="0" applyFont="1" applyFill="1" applyBorder="1" applyAlignment="1">
      <alignment horizontal="center" vertical="center"/>
    </xf>
    <xf numFmtId="0" fontId="17" fillId="23" borderId="25" xfId="0" applyFont="1" applyFill="1" applyBorder="1" applyAlignment="1">
      <alignment horizontal="center" vertical="center" wrapText="1"/>
    </xf>
    <xf numFmtId="10" fontId="10" fillId="0" borderId="14" xfId="0" applyNumberFormat="1" applyFont="1" applyBorder="1" applyAlignment="1">
      <alignment horizontal="center" vertical="center" wrapText="1"/>
    </xf>
    <xf numFmtId="10" fontId="10" fillId="13" borderId="14" xfId="0" applyNumberFormat="1" applyFont="1" applyFill="1" applyBorder="1" applyAlignment="1">
      <alignment horizontal="center" vertical="center"/>
    </xf>
    <xf numFmtId="0" fontId="10" fillId="13" borderId="24" xfId="0" applyFont="1" applyFill="1" applyBorder="1" applyAlignment="1">
      <alignment horizontal="center" vertical="center"/>
    </xf>
    <xf numFmtId="0" fontId="10" fillId="13" borderId="14" xfId="0" applyFont="1" applyFill="1" applyBorder="1" applyAlignment="1">
      <alignment horizontal="center" vertical="center"/>
    </xf>
    <xf numFmtId="44" fontId="10" fillId="0" borderId="34" xfId="2" applyFont="1" applyBorder="1" applyAlignment="1">
      <alignment horizontal="center" vertical="center"/>
    </xf>
    <xf numFmtId="44" fontId="10" fillId="0" borderId="12" xfId="2" applyFont="1" applyBorder="1" applyAlignment="1">
      <alignment horizontal="center" vertical="center"/>
    </xf>
    <xf numFmtId="44" fontId="10" fillId="0" borderId="13" xfId="2"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11" fillId="0" borderId="7" xfId="0" applyFont="1" applyBorder="1" applyAlignment="1">
      <alignment horizontal="center" vertical="center"/>
    </xf>
    <xf numFmtId="0" fontId="10" fillId="13" borderId="6" xfId="0" applyFont="1" applyFill="1" applyBorder="1" applyAlignment="1">
      <alignment horizontal="left" vertical="center" wrapText="1"/>
    </xf>
    <xf numFmtId="0" fontId="10" fillId="13" borderId="0" xfId="0" applyFont="1" applyFill="1" applyBorder="1" applyAlignment="1">
      <alignment horizontal="left" vertical="center" wrapText="1"/>
    </xf>
    <xf numFmtId="0" fontId="10" fillId="13" borderId="7" xfId="0" applyFont="1" applyFill="1" applyBorder="1" applyAlignment="1">
      <alignment horizontal="left" vertical="center" wrapText="1"/>
    </xf>
    <xf numFmtId="0" fontId="10" fillId="13" borderId="9" xfId="0" applyFont="1" applyFill="1" applyBorder="1" applyAlignment="1">
      <alignment horizontal="left" vertical="center" wrapText="1"/>
    </xf>
    <xf numFmtId="0" fontId="10" fillId="13" borderId="10" xfId="0" applyFont="1" applyFill="1" applyBorder="1" applyAlignment="1">
      <alignment horizontal="left" vertical="center" wrapText="1"/>
    </xf>
    <xf numFmtId="0" fontId="11" fillId="17" borderId="53" xfId="0" applyFont="1" applyFill="1" applyBorder="1" applyAlignment="1">
      <alignment horizontal="center" vertical="center"/>
    </xf>
    <xf numFmtId="0" fontId="10" fillId="17" borderId="54" xfId="0" applyFont="1" applyFill="1" applyBorder="1" applyAlignment="1">
      <alignment horizontal="center" vertical="center"/>
    </xf>
    <xf numFmtId="0" fontId="10" fillId="17" borderId="55" xfId="0" applyFont="1" applyFill="1" applyBorder="1" applyAlignment="1">
      <alignment horizontal="center" vertical="center"/>
    </xf>
    <xf numFmtId="0" fontId="11" fillId="17" borderId="3" xfId="0" applyFont="1" applyFill="1" applyBorder="1" applyAlignment="1">
      <alignment horizontal="center" vertical="center"/>
    </xf>
    <xf numFmtId="0" fontId="11" fillId="17" borderId="5" xfId="0" applyFont="1" applyFill="1" applyBorder="1" applyAlignment="1">
      <alignment horizontal="center" vertical="center"/>
    </xf>
    <xf numFmtId="0" fontId="11" fillId="17" borderId="8" xfId="0" applyFont="1" applyFill="1" applyBorder="1" applyAlignment="1">
      <alignment horizontal="center" vertical="center"/>
    </xf>
    <xf numFmtId="0" fontId="11" fillId="17" borderId="10" xfId="0" applyFont="1" applyFill="1" applyBorder="1" applyAlignment="1">
      <alignment horizontal="center" vertical="center"/>
    </xf>
    <xf numFmtId="0" fontId="11" fillId="17" borderId="4" xfId="0" applyFont="1" applyFill="1" applyBorder="1" applyAlignment="1">
      <alignment horizontal="center" vertical="center"/>
    </xf>
    <xf numFmtId="0" fontId="11" fillId="17" borderId="9" xfId="0" applyFont="1" applyFill="1" applyBorder="1" applyAlignment="1">
      <alignment horizontal="center" vertical="center"/>
    </xf>
    <xf numFmtId="0" fontId="11" fillId="17" borderId="55" xfId="0" applyFont="1" applyFill="1" applyBorder="1" applyAlignment="1">
      <alignment horizontal="center" vertical="center"/>
    </xf>
    <xf numFmtId="0" fontId="11" fillId="17" borderId="54" xfId="0" applyFont="1" applyFill="1" applyBorder="1" applyAlignment="1">
      <alignment horizontal="center" vertical="center"/>
    </xf>
    <xf numFmtId="0" fontId="10" fillId="0" borderId="11" xfId="0" applyFont="1" applyBorder="1" applyAlignment="1">
      <alignment horizontal="center" vertical="center"/>
    </xf>
    <xf numFmtId="0" fontId="10" fillId="0" borderId="35" xfId="0" applyFont="1" applyBorder="1" applyAlignment="1">
      <alignment horizontal="center" vertical="center"/>
    </xf>
    <xf numFmtId="0" fontId="10" fillId="0" borderId="16" xfId="0" applyFont="1" applyBorder="1" applyAlignment="1">
      <alignment horizontal="center" vertical="center"/>
    </xf>
    <xf numFmtId="0" fontId="10" fillId="0" borderId="56" xfId="0" applyFont="1" applyBorder="1" applyAlignment="1">
      <alignment horizontal="center" vertical="center"/>
    </xf>
    <xf numFmtId="0" fontId="10" fillId="0" borderId="17" xfId="0" applyFont="1" applyBorder="1" applyAlignment="1">
      <alignment horizontal="center" vertical="center"/>
    </xf>
    <xf numFmtId="44" fontId="10" fillId="0" borderId="16" xfId="2" applyFont="1" applyBorder="1" applyAlignment="1">
      <alignment horizontal="center" vertical="center"/>
    </xf>
    <xf numFmtId="44" fontId="10" fillId="0" borderId="17" xfId="2" applyFont="1" applyBorder="1" applyAlignment="1">
      <alignment horizontal="center" vertical="center"/>
    </xf>
    <xf numFmtId="0" fontId="11" fillId="16" borderId="24" xfId="0" applyFont="1" applyFill="1" applyBorder="1" applyAlignment="1">
      <alignment horizontal="center" vertical="center"/>
    </xf>
    <xf numFmtId="0" fontId="11" fillId="16" borderId="14" xfId="0" applyFont="1" applyFill="1" applyBorder="1" applyAlignment="1">
      <alignment horizontal="center" vertical="center"/>
    </xf>
    <xf numFmtId="44" fontId="11" fillId="16" borderId="36" xfId="2" applyFont="1" applyFill="1" applyBorder="1" applyAlignment="1">
      <alignment horizontal="center" vertical="center"/>
    </xf>
    <xf numFmtId="44" fontId="11" fillId="16" borderId="37" xfId="2" applyFont="1" applyFill="1" applyBorder="1" applyAlignment="1">
      <alignment horizontal="center" vertical="center"/>
    </xf>
    <xf numFmtId="0" fontId="10" fillId="0" borderId="34" xfId="0" applyFont="1" applyBorder="1" applyAlignment="1">
      <alignment horizontal="center" vertical="center"/>
    </xf>
    <xf numFmtId="0" fontId="10" fillId="0" borderId="12" xfId="0" applyFont="1" applyBorder="1" applyAlignment="1">
      <alignment horizontal="center" vertical="center"/>
    </xf>
    <xf numFmtId="44" fontId="10" fillId="0" borderId="35" xfId="2" applyFont="1" applyBorder="1" applyAlignment="1">
      <alignment horizontal="center" vertical="center"/>
    </xf>
    <xf numFmtId="0" fontId="3" fillId="14" borderId="75" xfId="0" applyFont="1" applyFill="1" applyBorder="1" applyAlignment="1">
      <alignment horizontal="center" vertical="center" wrapText="1"/>
    </xf>
    <xf numFmtId="0" fontId="3" fillId="14" borderId="72" xfId="0" applyFont="1" applyFill="1" applyBorder="1" applyAlignment="1">
      <alignment horizontal="center" vertical="center" wrapText="1"/>
    </xf>
    <xf numFmtId="0" fontId="3" fillId="14" borderId="71" xfId="0" applyFont="1" applyFill="1" applyBorder="1" applyAlignment="1">
      <alignment horizontal="center" vertical="center" wrapText="1"/>
    </xf>
    <xf numFmtId="44" fontId="3" fillId="14" borderId="70" xfId="2" applyFont="1" applyFill="1" applyBorder="1" applyAlignment="1">
      <alignment horizontal="center" vertical="center" wrapText="1"/>
    </xf>
    <xf numFmtId="44" fontId="3" fillId="14" borderId="76" xfId="2" applyFont="1" applyFill="1" applyBorder="1" applyAlignment="1">
      <alignment horizontal="center" vertical="center" wrapText="1"/>
    </xf>
    <xf numFmtId="44" fontId="3" fillId="14" borderId="79" xfId="2" applyFont="1" applyFill="1" applyBorder="1" applyAlignment="1">
      <alignment horizontal="center" vertical="center" wrapText="1"/>
    </xf>
    <xf numFmtId="44" fontId="3" fillId="14" borderId="80" xfId="2" applyFont="1" applyFill="1" applyBorder="1" applyAlignment="1">
      <alignment horizontal="center" vertical="center" wrapText="1"/>
    </xf>
    <xf numFmtId="0" fontId="11" fillId="0" borderId="0" xfId="0" applyFont="1" applyBorder="1" applyAlignment="1">
      <alignment horizontal="left" vertical="center" wrapText="1"/>
    </xf>
    <xf numFmtId="0" fontId="3" fillId="14" borderId="77" xfId="0" applyFont="1" applyFill="1" applyBorder="1" applyAlignment="1">
      <alignment horizontal="center" vertical="center" wrapText="1"/>
    </xf>
    <xf numFmtId="0" fontId="3" fillId="14" borderId="78" xfId="0" applyFont="1" applyFill="1" applyBorder="1" applyAlignment="1">
      <alignment horizontal="center" vertical="center" wrapText="1"/>
    </xf>
    <xf numFmtId="0" fontId="10" fillId="13" borderId="16" xfId="0" applyFont="1" applyFill="1" applyBorder="1" applyAlignment="1">
      <alignment horizontal="center" vertical="center" wrapText="1"/>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0" fillId="13" borderId="11" xfId="0" applyFont="1" applyFill="1" applyBorder="1" applyAlignment="1">
      <alignment horizontal="left" vertical="center" wrapText="1"/>
    </xf>
    <xf numFmtId="0" fontId="10" fillId="13" borderId="12" xfId="0" applyFont="1" applyFill="1" applyBorder="1" applyAlignment="1">
      <alignment horizontal="left" vertical="center" wrapText="1"/>
    </xf>
    <xf numFmtId="0" fontId="10" fillId="13" borderId="13" xfId="0" applyFont="1" applyFill="1" applyBorder="1" applyAlignment="1">
      <alignment horizontal="left" vertical="center" wrapText="1"/>
    </xf>
    <xf numFmtId="0" fontId="17" fillId="6" borderId="0" xfId="0" applyFont="1" applyFill="1" applyAlignment="1">
      <alignment horizontal="center" vertical="center" wrapText="1"/>
    </xf>
    <xf numFmtId="0" fontId="17" fillId="4" borderId="0" xfId="0" applyFont="1" applyFill="1" applyAlignment="1">
      <alignment horizontal="center" vertical="center" wrapText="1"/>
    </xf>
    <xf numFmtId="4" fontId="17" fillId="7" borderId="0" xfId="0" applyNumberFormat="1" applyFont="1" applyFill="1" applyAlignment="1">
      <alignment horizontal="center" vertical="center" wrapText="1"/>
    </xf>
    <xf numFmtId="44" fontId="6" fillId="15" borderId="6" xfId="2" applyFont="1" applyFill="1" applyBorder="1" applyAlignment="1">
      <alignment horizontal="center" vertical="center" wrapText="1"/>
    </xf>
    <xf numFmtId="44" fontId="6" fillId="15" borderId="0" xfId="2" applyFont="1" applyFill="1" applyBorder="1" applyAlignment="1">
      <alignment horizontal="center" vertical="center" wrapText="1"/>
    </xf>
    <xf numFmtId="0" fontId="11" fillId="13" borderId="0" xfId="0" applyFont="1" applyFill="1" applyAlignment="1">
      <alignment horizontal="left" vertical="center"/>
    </xf>
    <xf numFmtId="0" fontId="10" fillId="13" borderId="0" xfId="0" applyFont="1" applyFill="1" applyAlignment="1">
      <alignment horizontal="left" vertical="center"/>
    </xf>
    <xf numFmtId="0" fontId="10" fillId="13" borderId="7" xfId="0" applyFont="1" applyFill="1" applyBorder="1" applyAlignment="1">
      <alignment horizontal="left" vertical="center"/>
    </xf>
    <xf numFmtId="0" fontId="11" fillId="13" borderId="24" xfId="0" applyFont="1" applyFill="1" applyBorder="1" applyAlignment="1">
      <alignment horizontal="center" vertical="center"/>
    </xf>
    <xf numFmtId="0" fontId="11" fillId="13" borderId="14" xfId="0" applyFont="1" applyFill="1" applyBorder="1" applyAlignment="1">
      <alignment horizontal="center" vertical="center"/>
    </xf>
    <xf numFmtId="0" fontId="11" fillId="0" borderId="14"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17" xfId="0" applyFont="1" applyBorder="1" applyAlignment="1">
      <alignment horizontal="center" vertical="center" wrapText="1"/>
    </xf>
    <xf numFmtId="10" fontId="10" fillId="0" borderId="16" xfId="0" applyNumberFormat="1" applyFont="1" applyBorder="1" applyAlignment="1">
      <alignment horizontal="center" vertical="center" wrapText="1"/>
    </xf>
    <xf numFmtId="10" fontId="10" fillId="0" borderId="17" xfId="0" applyNumberFormat="1" applyFont="1" applyBorder="1" applyAlignment="1">
      <alignment horizontal="center" vertical="center" wrapText="1"/>
    </xf>
    <xf numFmtId="0" fontId="14" fillId="13" borderId="0" xfId="0" applyFont="1" applyFill="1" applyAlignment="1">
      <alignment horizontal="center" vertical="center" wrapText="1"/>
    </xf>
    <xf numFmtId="0" fontId="3" fillId="14" borderId="21" xfId="0" applyFont="1" applyFill="1" applyBorder="1" applyAlignment="1">
      <alignment horizontal="center" vertical="center" wrapText="1"/>
    </xf>
    <xf numFmtId="0" fontId="3" fillId="14" borderId="22" xfId="0" applyFont="1" applyFill="1" applyBorder="1" applyAlignment="1">
      <alignment horizontal="center" vertical="center" wrapText="1"/>
    </xf>
    <xf numFmtId="0" fontId="3" fillId="14" borderId="23"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3" fillId="12" borderId="2" xfId="0" applyFont="1" applyFill="1" applyBorder="1" applyAlignment="1">
      <alignment horizontal="center" vertical="center" wrapText="1"/>
    </xf>
    <xf numFmtId="0" fontId="6" fillId="10"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12" borderId="0"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3" fillId="12" borderId="26" xfId="0" applyFont="1" applyFill="1" applyBorder="1" applyAlignment="1">
      <alignment horizontal="center" vertical="center" wrapText="1"/>
    </xf>
    <xf numFmtId="0" fontId="3" fillId="12" borderId="20" xfId="0" applyFont="1" applyFill="1" applyBorder="1" applyAlignment="1">
      <alignment horizontal="center" vertical="center" wrapText="1"/>
    </xf>
    <xf numFmtId="0" fontId="6" fillId="11" borderId="2" xfId="0" applyFont="1" applyFill="1" applyBorder="1" applyAlignment="1">
      <alignment horizontal="center" vertical="center" wrapText="1"/>
    </xf>
    <xf numFmtId="0" fontId="11" fillId="13" borderId="0" xfId="0" applyFont="1" applyFill="1" applyAlignment="1">
      <alignment horizontal="center" vertical="center"/>
    </xf>
    <xf numFmtId="0" fontId="10" fillId="13" borderId="0" xfId="0" applyFont="1" applyFill="1" applyAlignment="1">
      <alignment horizontal="center" vertical="center"/>
    </xf>
    <xf numFmtId="44" fontId="3" fillId="14" borderId="29" xfId="2" applyFont="1" applyFill="1" applyBorder="1" applyAlignment="1">
      <alignment horizontal="center" vertical="center" wrapText="1"/>
    </xf>
    <xf numFmtId="44" fontId="3" fillId="14" borderId="10" xfId="2" applyFont="1" applyFill="1" applyBorder="1" applyAlignment="1">
      <alignment horizontal="center" vertical="center" wrapText="1"/>
    </xf>
    <xf numFmtId="0" fontId="10" fillId="0" borderId="6" xfId="0" applyFont="1" applyBorder="1" applyAlignment="1">
      <alignment horizontal="left" vertical="center" wrapText="1"/>
    </xf>
    <xf numFmtId="0" fontId="10" fillId="0" borderId="0" xfId="0" applyFont="1" applyBorder="1" applyAlignment="1">
      <alignment horizontal="left" vertical="center" wrapText="1"/>
    </xf>
    <xf numFmtId="0" fontId="10" fillId="0" borderId="7" xfId="0" applyFont="1" applyBorder="1" applyAlignment="1">
      <alignment horizontal="left" vertical="center" wrapText="1"/>
    </xf>
    <xf numFmtId="0" fontId="20" fillId="18" borderId="41" xfId="0" applyFont="1" applyFill="1" applyBorder="1" applyAlignment="1">
      <alignment horizontal="right" vertical="center"/>
    </xf>
    <xf numFmtId="0" fontId="20" fillId="18" borderId="62" xfId="0" applyFont="1" applyFill="1" applyBorder="1" applyAlignment="1">
      <alignment horizontal="right" vertical="center"/>
    </xf>
    <xf numFmtId="44" fontId="15" fillId="18" borderId="62" xfId="2" applyFont="1" applyFill="1" applyBorder="1" applyAlignment="1">
      <alignment horizontal="center" vertical="center"/>
    </xf>
    <xf numFmtId="44" fontId="15" fillId="18" borderId="63" xfId="2" applyFont="1" applyFill="1" applyBorder="1" applyAlignment="1">
      <alignment horizontal="center" vertical="center"/>
    </xf>
    <xf numFmtId="0" fontId="10" fillId="0" borderId="17" xfId="0" applyFont="1" applyBorder="1" applyAlignment="1">
      <alignment horizontal="center"/>
    </xf>
    <xf numFmtId="0" fontId="11" fillId="0" borderId="7" xfId="0" applyFont="1" applyBorder="1" applyAlignment="1">
      <alignment horizontal="left" vertical="center" wrapText="1"/>
    </xf>
    <xf numFmtId="0" fontId="19" fillId="0" borderId="30" xfId="0" applyFont="1" applyBorder="1" applyAlignment="1">
      <alignment horizontal="center" vertical="center"/>
    </xf>
    <xf numFmtId="0" fontId="19" fillId="0" borderId="31" xfId="0" applyFont="1" applyBorder="1" applyAlignment="1">
      <alignment horizontal="center" vertical="center"/>
    </xf>
    <xf numFmtId="0" fontId="19" fillId="0" borderId="99" xfId="0" applyFont="1" applyBorder="1" applyAlignment="1">
      <alignment horizontal="center" vertical="center"/>
    </xf>
    <xf numFmtId="0" fontId="11" fillId="0" borderId="96" xfId="0" applyFont="1" applyBorder="1" applyAlignment="1">
      <alignment horizontal="center"/>
    </xf>
    <xf numFmtId="0" fontId="19" fillId="16" borderId="0" xfId="0" applyFont="1" applyFill="1" applyBorder="1" applyAlignment="1">
      <alignment horizontal="center"/>
    </xf>
    <xf numFmtId="0" fontId="10" fillId="0" borderId="30" xfId="4" applyFont="1" applyBorder="1" applyAlignment="1">
      <alignment horizontal="center" vertical="center"/>
    </xf>
    <xf numFmtId="0" fontId="10" fillId="0" borderId="31" xfId="4" applyFont="1" applyBorder="1" applyAlignment="1">
      <alignment horizontal="center" vertical="center"/>
    </xf>
    <xf numFmtId="0" fontId="10" fillId="0" borderId="8" xfId="4" applyFont="1" applyBorder="1" applyAlignment="1">
      <alignment horizontal="center" vertical="center"/>
    </xf>
    <xf numFmtId="0" fontId="10" fillId="0" borderId="9" xfId="4" applyFont="1" applyBorder="1" applyAlignment="1">
      <alignment horizontal="center" vertical="center"/>
    </xf>
    <xf numFmtId="0" fontId="10" fillId="0" borderId="31" xfId="4" applyFont="1" applyBorder="1" applyAlignment="1">
      <alignment horizontal="left" vertical="center" wrapText="1"/>
    </xf>
    <xf numFmtId="0" fontId="10" fillId="0" borderId="32" xfId="4" applyFont="1" applyBorder="1" applyAlignment="1">
      <alignment horizontal="left" vertical="center" wrapText="1"/>
    </xf>
    <xf numFmtId="0" fontId="10" fillId="0" borderId="9" xfId="4" applyFont="1" applyBorder="1" applyAlignment="1">
      <alignment horizontal="left" vertical="center" wrapText="1"/>
    </xf>
    <xf numFmtId="0" fontId="10" fillId="0" borderId="10" xfId="4" applyFont="1" applyBorder="1" applyAlignment="1">
      <alignment horizontal="left" vertical="center" wrapText="1"/>
    </xf>
    <xf numFmtId="0" fontId="30" fillId="0" borderId="0" xfId="0" applyFont="1" applyBorder="1" applyAlignment="1">
      <alignment horizontal="left" vertical="center"/>
    </xf>
    <xf numFmtId="0" fontId="29" fillId="0" borderId="0" xfId="0" applyFont="1" applyAlignment="1">
      <alignment horizontal="center" vertical="center"/>
    </xf>
    <xf numFmtId="0" fontId="0" fillId="0" borderId="0" xfId="0" applyFont="1" applyBorder="1" applyAlignment="1">
      <alignment vertical="center"/>
    </xf>
    <xf numFmtId="0" fontId="27" fillId="24" borderId="0" xfId="0" applyFont="1" applyFill="1" applyAlignment="1">
      <alignment horizontal="center"/>
    </xf>
    <xf numFmtId="0" fontId="15" fillId="25" borderId="82" xfId="0" applyFont="1" applyFill="1" applyBorder="1" applyAlignment="1">
      <alignment horizontal="center" vertical="center"/>
    </xf>
    <xf numFmtId="0" fontId="15" fillId="25" borderId="86" xfId="0" applyFont="1" applyFill="1" applyBorder="1" applyAlignment="1">
      <alignment horizontal="center" vertical="center"/>
    </xf>
    <xf numFmtId="0" fontId="15" fillId="25" borderId="83" xfId="0" applyFont="1" applyFill="1" applyBorder="1" applyAlignment="1">
      <alignment horizontal="center" vertical="center"/>
    </xf>
    <xf numFmtId="0" fontId="15" fillId="25" borderId="87" xfId="0" applyFont="1" applyFill="1" applyBorder="1" applyAlignment="1">
      <alignment horizontal="center" vertical="center"/>
    </xf>
    <xf numFmtId="0" fontId="11" fillId="0" borderId="0" xfId="0" applyFont="1" applyBorder="1" applyAlignment="1">
      <alignment horizontal="left"/>
    </xf>
    <xf numFmtId="0" fontId="11" fillId="0" borderId="96" xfId="0" applyFont="1" applyBorder="1" applyAlignment="1">
      <alignment horizontal="left"/>
    </xf>
    <xf numFmtId="0" fontId="11" fillId="0" borderId="96" xfId="0" applyFont="1" applyBorder="1" applyAlignment="1">
      <alignment horizontal="left" vertical="center" wrapText="1"/>
    </xf>
    <xf numFmtId="0" fontId="11" fillId="0" borderId="96" xfId="0" applyFont="1" applyBorder="1" applyAlignment="1">
      <alignment horizontal="center" vertical="center"/>
    </xf>
    <xf numFmtId="0" fontId="10" fillId="0" borderId="96" xfId="0" applyFont="1" applyBorder="1" applyAlignment="1">
      <alignment horizontal="lef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10" fillId="0" borderId="98" xfId="0" applyFont="1" applyBorder="1" applyAlignment="1">
      <alignment horizontal="left" vertical="center" wrapText="1"/>
    </xf>
    <xf numFmtId="0" fontId="11" fillId="17" borderId="38" xfId="0" applyFont="1" applyFill="1" applyBorder="1" applyAlignment="1">
      <alignment horizontal="center" vertical="center"/>
    </xf>
    <xf numFmtId="0" fontId="11" fillId="17" borderId="39" xfId="0" applyFont="1" applyFill="1" applyBorder="1" applyAlignment="1">
      <alignment horizontal="center" vertical="center"/>
    </xf>
    <xf numFmtId="0" fontId="11" fillId="17" borderId="18" xfId="0" applyFont="1" applyFill="1" applyBorder="1" applyAlignment="1">
      <alignment horizontal="center" vertical="center"/>
    </xf>
    <xf numFmtId="0" fontId="11" fillId="17" borderId="36" xfId="0" applyFont="1" applyFill="1" applyBorder="1" applyAlignment="1">
      <alignment horizontal="center" vertical="center"/>
    </xf>
    <xf numFmtId="0" fontId="20" fillId="0" borderId="18" xfId="0" applyFont="1" applyBorder="1" applyAlignment="1">
      <alignment horizontal="left" vertical="center" wrapText="1"/>
    </xf>
    <xf numFmtId="0" fontId="20" fillId="0" borderId="36" xfId="0" applyFont="1" applyBorder="1" applyAlignment="1">
      <alignment horizontal="left" vertical="center" wrapText="1"/>
    </xf>
    <xf numFmtId="0" fontId="20" fillId="0" borderId="38" xfId="0" applyFont="1" applyBorder="1" applyAlignment="1">
      <alignment horizontal="center" vertical="center"/>
    </xf>
    <xf numFmtId="0" fontId="20" fillId="0" borderId="39" xfId="0" applyFont="1" applyBorder="1" applyAlignment="1">
      <alignment horizontal="center" vertical="center"/>
    </xf>
    <xf numFmtId="0" fontId="20" fillId="13" borderId="18" xfId="0" applyFont="1" applyFill="1" applyBorder="1" applyAlignment="1">
      <alignment horizontal="left" vertical="center" wrapText="1"/>
    </xf>
    <xf numFmtId="0" fontId="20" fillId="13" borderId="36" xfId="0" applyFont="1" applyFill="1" applyBorder="1" applyAlignment="1">
      <alignment horizontal="left" vertical="center" wrapText="1"/>
    </xf>
    <xf numFmtId="0" fontId="9" fillId="0" borderId="40" xfId="0" applyFont="1" applyBorder="1" applyAlignment="1">
      <alignment horizontal="right"/>
    </xf>
    <xf numFmtId="0" fontId="9" fillId="0" borderId="17" xfId="0" applyFont="1" applyBorder="1" applyAlignment="1">
      <alignment horizontal="right"/>
    </xf>
    <xf numFmtId="0" fontId="9" fillId="18" borderId="41" xfId="0" applyFont="1" applyFill="1" applyBorder="1" applyAlignment="1">
      <alignment horizontal="right"/>
    </xf>
    <xf numFmtId="0" fontId="9" fillId="18" borderId="42" xfId="0" applyFont="1" applyFill="1" applyBorder="1" applyAlignment="1">
      <alignment horizontal="right"/>
    </xf>
    <xf numFmtId="0" fontId="9" fillId="18" borderId="40" xfId="0" applyFont="1" applyFill="1" applyBorder="1" applyAlignment="1">
      <alignment horizontal="right"/>
    </xf>
    <xf numFmtId="0" fontId="9" fillId="18" borderId="17" xfId="0" applyFont="1" applyFill="1" applyBorder="1" applyAlignment="1">
      <alignment horizontal="right"/>
    </xf>
    <xf numFmtId="0" fontId="0" fillId="13" borderId="14" xfId="0" applyFill="1" applyBorder="1" applyAlignment="1">
      <alignment horizontal="center" vertical="center"/>
    </xf>
    <xf numFmtId="0" fontId="0" fillId="13" borderId="0" xfId="0" applyFill="1" applyBorder="1" applyAlignment="1">
      <alignment horizontal="center"/>
    </xf>
    <xf numFmtId="0" fontId="0" fillId="13" borderId="16" xfId="0" applyFill="1" applyBorder="1" applyAlignment="1">
      <alignment horizontal="center" vertical="center" wrapText="1"/>
    </xf>
    <xf numFmtId="0" fontId="0" fillId="13" borderId="56" xfId="0" applyFill="1" applyBorder="1" applyAlignment="1">
      <alignment horizontal="center" vertical="center" wrapText="1"/>
    </xf>
    <xf numFmtId="0" fontId="0" fillId="13" borderId="17" xfId="0" applyFill="1" applyBorder="1" applyAlignment="1">
      <alignment horizontal="center" vertical="center" wrapText="1"/>
    </xf>
    <xf numFmtId="0" fontId="0" fillId="13" borderId="18" xfId="0" applyFill="1" applyBorder="1" applyAlignment="1">
      <alignment horizontal="center" vertical="center" wrapText="1"/>
    </xf>
    <xf numFmtId="0" fontId="0" fillId="0" borderId="14" xfId="0" applyBorder="1" applyAlignment="1">
      <alignment horizontal="center" vertical="center"/>
    </xf>
    <xf numFmtId="0" fontId="0" fillId="13" borderId="95" xfId="0" applyFill="1" applyBorder="1" applyAlignment="1">
      <alignment horizontal="center" vertical="center"/>
    </xf>
    <xf numFmtId="0" fontId="0" fillId="13" borderId="16" xfId="0" applyFill="1" applyBorder="1" applyAlignment="1">
      <alignment horizontal="center"/>
    </xf>
    <xf numFmtId="0" fontId="0" fillId="13" borderId="56" xfId="0" applyFill="1" applyBorder="1" applyAlignment="1">
      <alignment horizontal="center"/>
    </xf>
    <xf numFmtId="0" fontId="0" fillId="13" borderId="17" xfId="0" applyFill="1" applyBorder="1" applyAlignment="1">
      <alignment horizontal="center"/>
    </xf>
    <xf numFmtId="0" fontId="12" fillId="16" borderId="6" xfId="0" applyFont="1" applyFill="1" applyBorder="1" applyAlignment="1">
      <alignment horizontal="right" vertical="center"/>
    </xf>
    <xf numFmtId="0" fontId="12" fillId="16" borderId="0" xfId="0" applyFont="1" applyFill="1" applyBorder="1" applyAlignment="1">
      <alignment horizontal="right" vertical="center"/>
    </xf>
    <xf numFmtId="0" fontId="12" fillId="0" borderId="6" xfId="0" applyFont="1" applyBorder="1" applyAlignment="1">
      <alignment horizontal="left" vertical="center" wrapText="1"/>
    </xf>
    <xf numFmtId="0" fontId="12" fillId="0" borderId="0"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12" fillId="0" borderId="10" xfId="0" applyFont="1" applyBorder="1" applyAlignment="1">
      <alignment horizontal="left" vertical="center" wrapText="1"/>
    </xf>
    <xf numFmtId="0" fontId="25" fillId="0" borderId="47" xfId="5" applyFont="1" applyBorder="1" applyAlignment="1">
      <alignment horizontal="left" vertical="center" wrapText="1"/>
    </xf>
    <xf numFmtId="0" fontId="25" fillId="0" borderId="48" xfId="5" applyFont="1" applyBorder="1" applyAlignment="1">
      <alignment horizontal="left" vertical="center" wrapText="1"/>
    </xf>
    <xf numFmtId="0" fontId="25" fillId="0" borderId="49" xfId="5" applyFont="1" applyBorder="1" applyAlignment="1">
      <alignment horizontal="left" vertical="center" wrapText="1"/>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22" fillId="20" borderId="30" xfId="5" applyFont="1" applyFill="1" applyBorder="1" applyAlignment="1">
      <alignment horizontal="center" vertical="center" wrapText="1"/>
    </xf>
    <xf numFmtId="0" fontId="22" fillId="20" borderId="31" xfId="5" applyFont="1" applyFill="1" applyBorder="1" applyAlignment="1">
      <alignment horizontal="center" vertical="center" wrapText="1"/>
    </xf>
    <xf numFmtId="0" fontId="22" fillId="20" borderId="32" xfId="5" applyFont="1" applyFill="1" applyBorder="1" applyAlignment="1">
      <alignment horizontal="center" vertical="center" wrapText="1"/>
    </xf>
    <xf numFmtId="0" fontId="24" fillId="13" borderId="68" xfId="5" applyFont="1" applyFill="1" applyBorder="1" applyAlignment="1">
      <alignment horizontal="center" vertical="center" wrapText="1"/>
    </xf>
    <xf numFmtId="0" fontId="24" fillId="13" borderId="48" xfId="5" applyFont="1" applyFill="1" applyBorder="1" applyAlignment="1">
      <alignment horizontal="center" vertical="center" wrapText="1"/>
    </xf>
    <xf numFmtId="0" fontId="24" fillId="13" borderId="49" xfId="5" applyFont="1" applyFill="1" applyBorder="1" applyAlignment="1">
      <alignment horizontal="center" vertical="center" wrapText="1"/>
    </xf>
    <xf numFmtId="0" fontId="24" fillId="13" borderId="64" xfId="5" applyFont="1" applyFill="1" applyBorder="1" applyAlignment="1">
      <alignment horizontal="center" vertical="center" wrapText="1"/>
    </xf>
    <xf numFmtId="0" fontId="24" fillId="13" borderId="50" xfId="5" applyFont="1" applyFill="1" applyBorder="1" applyAlignment="1">
      <alignment horizontal="center" vertical="center" wrapText="1"/>
    </xf>
    <xf numFmtId="0" fontId="24" fillId="13" borderId="51" xfId="5" applyFont="1" applyFill="1" applyBorder="1" applyAlignment="1">
      <alignment horizontal="center" vertical="center" wrapText="1"/>
    </xf>
    <xf numFmtId="0" fontId="11" fillId="0" borderId="0" xfId="0" applyFont="1" applyBorder="1" applyAlignment="1">
      <alignment horizontal="left" vertical="center"/>
    </xf>
    <xf numFmtId="0" fontId="11" fillId="0" borderId="7" xfId="0" applyFont="1" applyBorder="1" applyAlignment="1">
      <alignment horizontal="left" vertical="center"/>
    </xf>
    <xf numFmtId="0" fontId="11" fillId="20" borderId="30" xfId="0" applyFont="1" applyFill="1" applyBorder="1" applyAlignment="1">
      <alignment horizontal="center" vertical="center"/>
    </xf>
    <xf numFmtId="0" fontId="11" fillId="20" borderId="31" xfId="0" applyFont="1" applyFill="1" applyBorder="1" applyAlignment="1">
      <alignment horizontal="center" vertical="center"/>
    </xf>
    <xf numFmtId="0" fontId="11" fillId="20" borderId="32" xfId="0" applyFont="1" applyFill="1" applyBorder="1" applyAlignment="1">
      <alignment horizontal="center" vertical="center"/>
    </xf>
  </cellXfs>
  <cellStyles count="8">
    <cellStyle name="Moeda" xfId="2" builtinId="4"/>
    <cellStyle name="Normal" xfId="0" builtinId="0"/>
    <cellStyle name="Normal 10" xfId="7" xr:uid="{00000000-0005-0000-0000-000002000000}"/>
    <cellStyle name="Normal 2" xfId="5" xr:uid="{00000000-0005-0000-0000-000003000000}"/>
    <cellStyle name="Normal 2 2" xfId="6" xr:uid="{00000000-0005-0000-0000-000004000000}"/>
    <cellStyle name="Normal 5 2" xfId="4" xr:uid="{00000000-0005-0000-0000-000005000000}"/>
    <cellStyle name="Porcentagem" xfId="3" builtinId="5"/>
    <cellStyle name="Vírgula"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89407</xdr:colOff>
      <xdr:row>0</xdr:row>
      <xdr:rowOff>60517</xdr:rowOff>
    </xdr:from>
    <xdr:to>
      <xdr:col>3</xdr:col>
      <xdr:colOff>166417</xdr:colOff>
      <xdr:row>3</xdr:row>
      <xdr:rowOff>132272</xdr:rowOff>
    </xdr:to>
    <xdr:pic>
      <xdr:nvPicPr>
        <xdr:cNvPr id="2" name="Imagem 1">
          <a:extLst>
            <a:ext uri="{FF2B5EF4-FFF2-40B4-BE49-F238E27FC236}">
              <a16:creationId xmlns:a16="http://schemas.microsoft.com/office/drawing/2014/main" id="{75974F5D-D7D2-49F9-A2C9-4212E30C3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407" y="60517"/>
          <a:ext cx="2162985" cy="6623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165607</xdr:colOff>
      <xdr:row>0</xdr:row>
      <xdr:rowOff>136717</xdr:rowOff>
    </xdr:from>
    <xdr:to>
      <xdr:col>4</xdr:col>
      <xdr:colOff>242617</xdr:colOff>
      <xdr:row>4</xdr:row>
      <xdr:rowOff>17972</xdr:rowOff>
    </xdr:to>
    <xdr:pic>
      <xdr:nvPicPr>
        <xdr:cNvPr id="2" name="Imagem 1">
          <a:extLst>
            <a:ext uri="{FF2B5EF4-FFF2-40B4-BE49-F238E27FC236}">
              <a16:creationId xmlns:a16="http://schemas.microsoft.com/office/drawing/2014/main" id="{09BC9CB4-A45D-4EC2-BB08-E6D6D6951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607" y="136717"/>
          <a:ext cx="2162985" cy="6623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114300</xdr:rowOff>
    </xdr:from>
    <xdr:to>
      <xdr:col>3</xdr:col>
      <xdr:colOff>0</xdr:colOff>
      <xdr:row>3</xdr:row>
      <xdr:rowOff>49530</xdr:rowOff>
    </xdr:to>
    <xdr:pic>
      <xdr:nvPicPr>
        <xdr:cNvPr id="2" name="Imagem 1">
          <a:extLst>
            <a:ext uri="{FF2B5EF4-FFF2-40B4-BE49-F238E27FC236}">
              <a16:creationId xmlns:a16="http://schemas.microsoft.com/office/drawing/2014/main" id="{46F5797D-5E4E-431D-AC45-1A9D156672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4300"/>
          <a:ext cx="2533650" cy="516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41783</xdr:colOff>
      <xdr:row>0</xdr:row>
      <xdr:rowOff>165292</xdr:rowOff>
    </xdr:from>
    <xdr:to>
      <xdr:col>2</xdr:col>
      <xdr:colOff>638175</xdr:colOff>
      <xdr:row>2</xdr:row>
      <xdr:rowOff>171450</xdr:rowOff>
    </xdr:to>
    <xdr:pic>
      <xdr:nvPicPr>
        <xdr:cNvPr id="2" name="Imagem 1">
          <a:extLst>
            <a:ext uri="{FF2B5EF4-FFF2-40B4-BE49-F238E27FC236}">
              <a16:creationId xmlns:a16="http://schemas.microsoft.com/office/drawing/2014/main" id="{76F171F3-2E30-40FF-B009-561CD30AE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783" y="165292"/>
          <a:ext cx="1967992" cy="3966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116816</xdr:colOff>
      <xdr:row>0</xdr:row>
      <xdr:rowOff>87343</xdr:rowOff>
    </xdr:from>
    <xdr:to>
      <xdr:col>4</xdr:col>
      <xdr:colOff>152760</xdr:colOff>
      <xdr:row>3</xdr:row>
      <xdr:rowOff>106393</xdr:rowOff>
    </xdr:to>
    <xdr:pic>
      <xdr:nvPicPr>
        <xdr:cNvPr id="2" name="Imagem 1">
          <a:extLst>
            <a:ext uri="{FF2B5EF4-FFF2-40B4-BE49-F238E27FC236}">
              <a16:creationId xmlns:a16="http://schemas.microsoft.com/office/drawing/2014/main" id="{1D182CDE-ABF5-4724-9329-C117CD2BA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50891" y="87343"/>
          <a:ext cx="2283844" cy="590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133350</xdr:colOff>
      <xdr:row>0</xdr:row>
      <xdr:rowOff>123825</xdr:rowOff>
    </xdr:from>
    <xdr:to>
      <xdr:col>2</xdr:col>
      <xdr:colOff>1295400</xdr:colOff>
      <xdr:row>3</xdr:row>
      <xdr:rowOff>94111</xdr:rowOff>
    </xdr:to>
    <xdr:pic>
      <xdr:nvPicPr>
        <xdr:cNvPr id="2" name="Imagem 1">
          <a:extLst>
            <a:ext uri="{FF2B5EF4-FFF2-40B4-BE49-F238E27FC236}">
              <a16:creationId xmlns:a16="http://schemas.microsoft.com/office/drawing/2014/main" id="{B6F5F030-692B-4CA9-B315-64DB2B1D8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123825"/>
          <a:ext cx="2533650" cy="5595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165607</xdr:colOff>
      <xdr:row>0</xdr:row>
      <xdr:rowOff>136717</xdr:rowOff>
    </xdr:from>
    <xdr:to>
      <xdr:col>1</xdr:col>
      <xdr:colOff>2695755</xdr:colOff>
      <xdr:row>3</xdr:row>
      <xdr:rowOff>126341</xdr:rowOff>
    </xdr:to>
    <xdr:pic>
      <xdr:nvPicPr>
        <xdr:cNvPr id="2" name="Imagem 1">
          <a:extLst>
            <a:ext uri="{FF2B5EF4-FFF2-40B4-BE49-F238E27FC236}">
              <a16:creationId xmlns:a16="http://schemas.microsoft.com/office/drawing/2014/main" id="{C5091FEB-6A03-4243-8554-3DDBA575C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607" y="136717"/>
          <a:ext cx="3358823" cy="561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298958</xdr:colOff>
      <xdr:row>0</xdr:row>
      <xdr:rowOff>165292</xdr:rowOff>
    </xdr:from>
    <xdr:to>
      <xdr:col>1</xdr:col>
      <xdr:colOff>1952625</xdr:colOff>
      <xdr:row>3</xdr:row>
      <xdr:rowOff>251018</xdr:rowOff>
    </xdr:to>
    <xdr:pic>
      <xdr:nvPicPr>
        <xdr:cNvPr id="2" name="Imagem 1">
          <a:extLst>
            <a:ext uri="{FF2B5EF4-FFF2-40B4-BE49-F238E27FC236}">
              <a16:creationId xmlns:a16="http://schemas.microsoft.com/office/drawing/2014/main" id="{ED43716F-BDB8-42F3-B6F2-E795C9FC5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958" y="165292"/>
          <a:ext cx="2768092" cy="6628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28"/>
  <sheetViews>
    <sheetView view="pageBreakPreview" zoomScaleNormal="100" zoomScaleSheetLayoutView="100" workbookViewId="0">
      <selection activeCell="A14" sqref="A14"/>
    </sheetView>
  </sheetViews>
  <sheetFormatPr defaultColWidth="9" defaultRowHeight="14.25"/>
  <cols>
    <col min="1" max="1" width="9.375" style="45" customWidth="1"/>
    <col min="2" max="4" width="9" style="45"/>
    <col min="5" max="5" width="14.375" style="45" bestFit="1" customWidth="1"/>
    <col min="6" max="6" width="13.625" style="45" customWidth="1"/>
    <col min="7" max="7" width="19.125" style="45" customWidth="1"/>
    <col min="8" max="8" width="6.5" style="45" customWidth="1"/>
    <col min="9" max="9" width="9" style="45"/>
    <col min="10" max="10" width="8.25" style="45" customWidth="1"/>
    <col min="11" max="11" width="15.625" style="45" bestFit="1" customWidth="1"/>
    <col min="12" max="12" width="10.25" style="45" customWidth="1"/>
    <col min="13" max="13" width="15.375" style="45" bestFit="1" customWidth="1"/>
    <col min="14" max="14" width="10.25" style="45" customWidth="1"/>
    <col min="15" max="15" width="15.625" style="45" bestFit="1" customWidth="1"/>
    <col min="16" max="17" width="13.875" style="45" bestFit="1" customWidth="1"/>
    <col min="18" max="18" width="15.625" style="45" bestFit="1" customWidth="1"/>
    <col min="19" max="16384" width="9" style="45"/>
  </cols>
  <sheetData>
    <row r="1" spans="1:17" s="5" customFormat="1" ht="15">
      <c r="A1" s="2"/>
      <c r="B1" s="3"/>
      <c r="C1" s="3"/>
      <c r="D1" s="3"/>
      <c r="E1" s="3"/>
      <c r="F1" s="3"/>
      <c r="G1" s="3"/>
      <c r="H1" s="3"/>
      <c r="I1" s="3"/>
      <c r="J1" s="3"/>
      <c r="K1" s="3"/>
      <c r="L1" s="3"/>
      <c r="M1" s="3"/>
      <c r="N1" s="4"/>
      <c r="O1" s="4"/>
    </row>
    <row r="2" spans="1:17" s="5" customFormat="1" ht="15.75">
      <c r="A2" s="349" t="s">
        <v>717</v>
      </c>
      <c r="B2" s="350"/>
      <c r="C2" s="350"/>
      <c r="D2" s="350"/>
      <c r="E2" s="350"/>
      <c r="F2" s="350"/>
      <c r="G2" s="350"/>
      <c r="H2" s="350"/>
      <c r="I2" s="350"/>
      <c r="J2" s="350"/>
      <c r="K2" s="350"/>
      <c r="L2" s="350"/>
      <c r="M2" s="350"/>
      <c r="N2" s="351"/>
      <c r="O2" s="272"/>
    </row>
    <row r="3" spans="1:17" s="5" customFormat="1" ht="15.75" customHeight="1">
      <c r="A3" s="352" t="s">
        <v>718</v>
      </c>
      <c r="B3" s="353"/>
      <c r="C3" s="353"/>
      <c r="D3" s="353"/>
      <c r="E3" s="353"/>
      <c r="F3" s="353"/>
      <c r="G3" s="353"/>
      <c r="H3" s="353"/>
      <c r="I3" s="353"/>
      <c r="J3" s="353"/>
      <c r="K3" s="353"/>
      <c r="L3" s="353"/>
      <c r="M3" s="353"/>
      <c r="N3" s="354"/>
      <c r="O3" s="11"/>
    </row>
    <row r="4" spans="1:17" s="5" customFormat="1" ht="15">
      <c r="A4" s="6"/>
      <c r="B4" s="96"/>
      <c r="C4" s="94"/>
      <c r="D4" s="96"/>
      <c r="E4" s="96"/>
      <c r="F4" s="96"/>
      <c r="G4" s="96"/>
      <c r="H4" s="96"/>
      <c r="I4" s="96"/>
      <c r="J4" s="96"/>
      <c r="K4" s="96"/>
      <c r="L4" s="96"/>
      <c r="M4" s="94"/>
      <c r="N4" s="143"/>
      <c r="O4" s="143"/>
    </row>
    <row r="5" spans="1:17" s="19" customFormat="1" ht="15.75">
      <c r="A5" s="346" t="s">
        <v>2485</v>
      </c>
      <c r="B5" s="347"/>
      <c r="C5" s="347"/>
      <c r="D5" s="347"/>
      <c r="E5" s="347"/>
      <c r="F5" s="347"/>
      <c r="G5" s="347"/>
      <c r="H5" s="347"/>
      <c r="I5" s="347"/>
      <c r="J5" s="347"/>
      <c r="K5" s="347"/>
      <c r="L5" s="347"/>
      <c r="M5" s="347"/>
      <c r="N5" s="348"/>
      <c r="O5" s="273"/>
      <c r="P5" s="17"/>
    </row>
    <row r="6" spans="1:17" s="19" customFormat="1" ht="15" customHeight="1">
      <c r="A6" s="20"/>
      <c r="B6" s="185"/>
      <c r="C6" s="185"/>
      <c r="D6" s="185"/>
      <c r="E6" s="185"/>
      <c r="F6" s="185"/>
      <c r="G6" s="185"/>
      <c r="H6" s="185"/>
      <c r="I6" s="185"/>
      <c r="J6" s="185"/>
      <c r="K6" s="185"/>
      <c r="L6" s="185"/>
      <c r="M6" s="22"/>
      <c r="N6" s="23"/>
      <c r="O6" s="23"/>
    </row>
    <row r="7" spans="1:17" s="19" customFormat="1" ht="15.75" customHeight="1">
      <c r="A7" s="368" t="s">
        <v>2502</v>
      </c>
      <c r="B7" s="369"/>
      <c r="C7" s="369"/>
      <c r="D7" s="369"/>
      <c r="E7" s="369"/>
      <c r="F7" s="369"/>
      <c r="G7" s="369"/>
      <c r="H7" s="369"/>
      <c r="I7" s="369"/>
      <c r="J7" s="369"/>
      <c r="K7" s="369"/>
      <c r="L7" s="369"/>
      <c r="M7" s="369"/>
      <c r="N7" s="370"/>
      <c r="O7" s="47"/>
    </row>
    <row r="8" spans="1:17" s="19" customFormat="1" ht="15.75" customHeight="1">
      <c r="A8" s="368"/>
      <c r="B8" s="369"/>
      <c r="C8" s="369"/>
      <c r="D8" s="369"/>
      <c r="E8" s="369"/>
      <c r="F8" s="369"/>
      <c r="G8" s="369"/>
      <c r="H8" s="369"/>
      <c r="I8" s="369"/>
      <c r="J8" s="369"/>
      <c r="K8" s="369"/>
      <c r="L8" s="369"/>
      <c r="M8" s="369"/>
      <c r="N8" s="370"/>
      <c r="O8" s="47"/>
    </row>
    <row r="9" spans="1:17" s="19" customFormat="1" ht="15" customHeight="1">
      <c r="A9" s="368"/>
      <c r="B9" s="369"/>
      <c r="C9" s="369"/>
      <c r="D9" s="369"/>
      <c r="E9" s="369"/>
      <c r="F9" s="369"/>
      <c r="G9" s="369"/>
      <c r="H9" s="369"/>
      <c r="I9" s="369"/>
      <c r="J9" s="369"/>
      <c r="K9" s="369"/>
      <c r="L9" s="369"/>
      <c r="M9" s="369"/>
      <c r="N9" s="370"/>
      <c r="O9" s="47"/>
    </row>
    <row r="10" spans="1:17" ht="15.75" customHeight="1">
      <c r="A10" s="274"/>
      <c r="B10" s="270"/>
      <c r="C10" s="270"/>
      <c r="D10" s="269"/>
      <c r="E10" s="269"/>
      <c r="F10" s="269"/>
      <c r="G10" s="269"/>
      <c r="H10" s="269"/>
      <c r="I10" s="269"/>
      <c r="J10" s="269"/>
      <c r="K10" s="269"/>
      <c r="L10" s="269"/>
      <c r="M10" s="269"/>
      <c r="N10" s="135"/>
      <c r="O10" s="135"/>
    </row>
    <row r="11" spans="1:17" ht="15" customHeight="1">
      <c r="A11" s="377" t="s">
        <v>720</v>
      </c>
      <c r="B11" s="376"/>
      <c r="C11" s="376"/>
      <c r="D11" s="376"/>
      <c r="E11" s="376" t="s">
        <v>721</v>
      </c>
      <c r="F11" s="376"/>
      <c r="G11" s="376" t="s">
        <v>722</v>
      </c>
      <c r="H11" s="376"/>
      <c r="I11" s="371" t="s">
        <v>2496</v>
      </c>
      <c r="J11" s="371"/>
      <c r="K11" s="371"/>
      <c r="L11" s="371" t="s">
        <v>2506</v>
      </c>
      <c r="M11" s="371"/>
      <c r="N11" s="372"/>
      <c r="O11" s="135"/>
    </row>
    <row r="12" spans="1:17" ht="15" customHeight="1">
      <c r="A12" s="381" t="s">
        <v>2507</v>
      </c>
      <c r="B12" s="382"/>
      <c r="C12" s="382"/>
      <c r="D12" s="382"/>
      <c r="E12" s="380">
        <v>1.1408</v>
      </c>
      <c r="F12" s="380"/>
      <c r="G12" s="380">
        <v>0.69</v>
      </c>
      <c r="H12" s="380"/>
      <c r="I12" s="379">
        <v>0.26240000000000002</v>
      </c>
      <c r="J12" s="379"/>
      <c r="K12" s="379"/>
      <c r="L12" s="373" t="s">
        <v>2304</v>
      </c>
      <c r="M12" s="373"/>
      <c r="N12" s="374"/>
      <c r="O12" s="271"/>
      <c r="Q12" s="150" t="e">
        <f>#REF!+#REF!</f>
        <v>#REF!</v>
      </c>
    </row>
    <row r="13" spans="1:17" ht="21.75" customHeight="1">
      <c r="A13" s="381"/>
      <c r="B13" s="382"/>
      <c r="C13" s="382"/>
      <c r="D13" s="382"/>
      <c r="E13" s="380"/>
      <c r="F13" s="380"/>
      <c r="G13" s="380"/>
      <c r="H13" s="380"/>
      <c r="I13" s="379"/>
      <c r="J13" s="379"/>
      <c r="K13" s="379"/>
      <c r="L13" s="373"/>
      <c r="M13" s="373"/>
      <c r="N13" s="374"/>
      <c r="O13" s="271"/>
    </row>
    <row r="14" spans="1:17">
      <c r="A14" s="275"/>
      <c r="B14" s="269"/>
      <c r="C14" s="269"/>
      <c r="D14" s="269"/>
      <c r="E14" s="269"/>
      <c r="F14" s="269"/>
      <c r="G14" s="269"/>
      <c r="H14" s="269"/>
      <c r="I14" s="269"/>
      <c r="J14" s="269"/>
      <c r="K14" s="269"/>
      <c r="L14" s="269"/>
      <c r="M14" s="269"/>
      <c r="N14" s="135"/>
      <c r="O14" s="269"/>
    </row>
    <row r="15" spans="1:17" ht="14.25" customHeight="1">
      <c r="A15" s="375" t="s">
        <v>2484</v>
      </c>
      <c r="B15" s="365" t="s">
        <v>2486</v>
      </c>
      <c r="C15" s="365"/>
      <c r="D15" s="365" t="s">
        <v>2487</v>
      </c>
      <c r="E15" s="365"/>
      <c r="F15" s="365"/>
      <c r="G15" s="365" t="s">
        <v>2492</v>
      </c>
      <c r="H15" s="365" t="s">
        <v>2501</v>
      </c>
      <c r="I15" s="365"/>
      <c r="J15" s="365"/>
      <c r="K15" s="365" t="s">
        <v>2505</v>
      </c>
      <c r="L15" s="365"/>
      <c r="M15" s="365" t="s">
        <v>2504</v>
      </c>
      <c r="N15" s="378"/>
      <c r="O15" s="269"/>
    </row>
    <row r="16" spans="1:17" ht="32.25" customHeight="1">
      <c r="A16" s="375"/>
      <c r="B16" s="365"/>
      <c r="C16" s="365"/>
      <c r="D16" s="365"/>
      <c r="E16" s="365"/>
      <c r="F16" s="365"/>
      <c r="G16" s="365"/>
      <c r="H16" s="365"/>
      <c r="I16" s="365"/>
      <c r="J16" s="365"/>
      <c r="K16" s="365"/>
      <c r="L16" s="365"/>
      <c r="M16" s="365"/>
      <c r="N16" s="378"/>
      <c r="O16" s="269"/>
    </row>
    <row r="17" spans="1:18" ht="14.25" customHeight="1">
      <c r="A17" s="367">
        <v>1</v>
      </c>
      <c r="B17" s="366" t="s">
        <v>2488</v>
      </c>
      <c r="C17" s="366"/>
      <c r="D17" s="366" t="s">
        <v>2497</v>
      </c>
      <c r="E17" s="366"/>
      <c r="F17" s="366"/>
      <c r="G17" s="366" t="s">
        <v>2493</v>
      </c>
      <c r="H17" s="363">
        <v>1529449.52</v>
      </c>
      <c r="I17" s="363"/>
      <c r="J17" s="363"/>
      <c r="K17" s="363">
        <v>14579</v>
      </c>
      <c r="L17" s="363"/>
      <c r="M17" s="363">
        <v>6132377.0800000001</v>
      </c>
      <c r="N17" s="364"/>
      <c r="O17" s="269"/>
    </row>
    <row r="18" spans="1:18">
      <c r="A18" s="367"/>
      <c r="B18" s="366"/>
      <c r="C18" s="366"/>
      <c r="D18" s="366"/>
      <c r="E18" s="366"/>
      <c r="F18" s="366"/>
      <c r="G18" s="366"/>
      <c r="H18" s="363"/>
      <c r="I18" s="363"/>
      <c r="J18" s="363"/>
      <c r="K18" s="363"/>
      <c r="L18" s="363"/>
      <c r="M18" s="363"/>
      <c r="N18" s="364"/>
      <c r="O18" s="269"/>
    </row>
    <row r="19" spans="1:18" ht="14.25" customHeight="1">
      <c r="A19" s="367">
        <v>2</v>
      </c>
      <c r="B19" s="366" t="s">
        <v>2489</v>
      </c>
      <c r="C19" s="366"/>
      <c r="D19" s="366" t="s">
        <v>2498</v>
      </c>
      <c r="E19" s="366"/>
      <c r="F19" s="366"/>
      <c r="G19" s="366" t="s">
        <v>2494</v>
      </c>
      <c r="H19" s="363">
        <v>1555842.09</v>
      </c>
      <c r="I19" s="363"/>
      <c r="J19" s="363"/>
      <c r="K19" s="363">
        <v>14579</v>
      </c>
      <c r="L19" s="363"/>
      <c r="M19" s="363">
        <v>3126263.18</v>
      </c>
      <c r="N19" s="364"/>
      <c r="O19" s="269"/>
    </row>
    <row r="20" spans="1:18">
      <c r="A20" s="367"/>
      <c r="B20" s="366"/>
      <c r="C20" s="366"/>
      <c r="D20" s="366"/>
      <c r="E20" s="366"/>
      <c r="F20" s="366"/>
      <c r="G20" s="366"/>
      <c r="H20" s="363"/>
      <c r="I20" s="363"/>
      <c r="J20" s="363"/>
      <c r="K20" s="363"/>
      <c r="L20" s="363"/>
      <c r="M20" s="363"/>
      <c r="N20" s="364"/>
      <c r="O20" s="269"/>
    </row>
    <row r="21" spans="1:18" ht="14.25" customHeight="1">
      <c r="A21" s="367">
        <v>3</v>
      </c>
      <c r="B21" s="366" t="s">
        <v>2490</v>
      </c>
      <c r="C21" s="366"/>
      <c r="D21" s="366" t="s">
        <v>2499</v>
      </c>
      <c r="E21" s="366"/>
      <c r="F21" s="366"/>
      <c r="G21" s="366" t="s">
        <v>2495</v>
      </c>
      <c r="H21" s="363">
        <v>1560782.54</v>
      </c>
      <c r="I21" s="363"/>
      <c r="J21" s="363"/>
      <c r="K21" s="363">
        <v>14579</v>
      </c>
      <c r="L21" s="363"/>
      <c r="M21" s="363">
        <v>9379274.2400000002</v>
      </c>
      <c r="N21" s="364"/>
      <c r="O21" s="150"/>
    </row>
    <row r="22" spans="1:18" ht="21" customHeight="1">
      <c r="A22" s="367"/>
      <c r="B22" s="366"/>
      <c r="C22" s="366"/>
      <c r="D22" s="366"/>
      <c r="E22" s="366"/>
      <c r="F22" s="366"/>
      <c r="G22" s="366"/>
      <c r="H22" s="363"/>
      <c r="I22" s="363"/>
      <c r="J22" s="363"/>
      <c r="K22" s="363"/>
      <c r="L22" s="363"/>
      <c r="M22" s="363"/>
      <c r="N22" s="364"/>
      <c r="R22" s="150" t="e">
        <f>#REF!-#REF!</f>
        <v>#REF!</v>
      </c>
    </row>
    <row r="23" spans="1:18" ht="14.25" customHeight="1">
      <c r="A23" s="367">
        <v>4</v>
      </c>
      <c r="B23" s="366" t="s">
        <v>2491</v>
      </c>
      <c r="C23" s="366"/>
      <c r="D23" s="366" t="s">
        <v>2500</v>
      </c>
      <c r="E23" s="366"/>
      <c r="F23" s="366"/>
      <c r="G23" s="366" t="s">
        <v>2493</v>
      </c>
      <c r="H23" s="363">
        <v>1532165.22</v>
      </c>
      <c r="I23" s="363"/>
      <c r="J23" s="363"/>
      <c r="K23" s="363">
        <v>14579</v>
      </c>
      <c r="L23" s="363"/>
      <c r="M23" s="363">
        <v>6143239.8799999999</v>
      </c>
      <c r="N23" s="364"/>
    </row>
    <row r="24" spans="1:18" ht="27.75" customHeight="1">
      <c r="A24" s="367"/>
      <c r="B24" s="366"/>
      <c r="C24" s="366"/>
      <c r="D24" s="366"/>
      <c r="E24" s="366"/>
      <c r="F24" s="366"/>
      <c r="G24" s="366"/>
      <c r="H24" s="363"/>
      <c r="I24" s="363"/>
      <c r="J24" s="363"/>
      <c r="K24" s="363"/>
      <c r="L24" s="363"/>
      <c r="M24" s="363"/>
      <c r="N24" s="364"/>
    </row>
    <row r="25" spans="1:18" ht="15" customHeight="1">
      <c r="A25" s="361" t="s">
        <v>1890</v>
      </c>
      <c r="B25" s="359"/>
      <c r="C25" s="359"/>
      <c r="D25" s="359"/>
      <c r="E25" s="359"/>
      <c r="F25" s="359"/>
      <c r="G25" s="359" t="s">
        <v>2503</v>
      </c>
      <c r="H25" s="359"/>
      <c r="I25" s="359"/>
      <c r="J25" s="359"/>
      <c r="K25" s="359"/>
      <c r="L25" s="359"/>
      <c r="M25" s="355">
        <v>24781154.379999999</v>
      </c>
      <c r="N25" s="356"/>
    </row>
    <row r="26" spans="1:18" ht="15" thickBot="1">
      <c r="A26" s="362"/>
      <c r="B26" s="360"/>
      <c r="C26" s="360"/>
      <c r="D26" s="360"/>
      <c r="E26" s="360"/>
      <c r="F26" s="360"/>
      <c r="G26" s="360"/>
      <c r="H26" s="360"/>
      <c r="I26" s="360"/>
      <c r="J26" s="360"/>
      <c r="K26" s="360"/>
      <c r="L26" s="360"/>
      <c r="M26" s="357"/>
      <c r="N26" s="358"/>
      <c r="P26" s="150" t="e">
        <f>#REF!-P28</f>
        <v>#REF!</v>
      </c>
    </row>
    <row r="28" spans="1:18">
      <c r="P28" s="45">
        <v>1526415.75</v>
      </c>
    </row>
  </sheetData>
  <mergeCells count="53">
    <mergeCell ref="A7:N9"/>
    <mergeCell ref="L11:N11"/>
    <mergeCell ref="L12:N13"/>
    <mergeCell ref="A19:A20"/>
    <mergeCell ref="A15:A16"/>
    <mergeCell ref="E11:F11"/>
    <mergeCell ref="G11:H11"/>
    <mergeCell ref="I11:K11"/>
    <mergeCell ref="A11:D11"/>
    <mergeCell ref="M15:N16"/>
    <mergeCell ref="K15:L16"/>
    <mergeCell ref="B15:C16"/>
    <mergeCell ref="I12:K13"/>
    <mergeCell ref="G12:H13"/>
    <mergeCell ref="E12:F13"/>
    <mergeCell ref="A12:D13"/>
    <mergeCell ref="D15:F16"/>
    <mergeCell ref="A17:A18"/>
    <mergeCell ref="A21:A22"/>
    <mergeCell ref="A23:A24"/>
    <mergeCell ref="B17:C18"/>
    <mergeCell ref="B19:C20"/>
    <mergeCell ref="B21:C22"/>
    <mergeCell ref="B23:C24"/>
    <mergeCell ref="D17:F18"/>
    <mergeCell ref="D19:F20"/>
    <mergeCell ref="D21:F22"/>
    <mergeCell ref="D23:F24"/>
    <mergeCell ref="G17:G18"/>
    <mergeCell ref="G19:G20"/>
    <mergeCell ref="G21:G22"/>
    <mergeCell ref="G23:G24"/>
    <mergeCell ref="H15:J16"/>
    <mergeCell ref="H17:J18"/>
    <mergeCell ref="H19:J20"/>
    <mergeCell ref="H21:J22"/>
    <mergeCell ref="H23:J24"/>
    <mergeCell ref="A5:N5"/>
    <mergeCell ref="A2:N2"/>
    <mergeCell ref="A3:N3"/>
    <mergeCell ref="M25:N26"/>
    <mergeCell ref="G25:G26"/>
    <mergeCell ref="A25:F26"/>
    <mergeCell ref="H25:L26"/>
    <mergeCell ref="K17:L18"/>
    <mergeCell ref="K19:L20"/>
    <mergeCell ref="K21:L22"/>
    <mergeCell ref="K23:L24"/>
    <mergeCell ref="M17:N18"/>
    <mergeCell ref="M19:N20"/>
    <mergeCell ref="M21:N22"/>
    <mergeCell ref="M23:N24"/>
    <mergeCell ref="G15:G16"/>
  </mergeCells>
  <pageMargins left="0.7" right="0.7" top="0.75" bottom="0.75" header="0.3" footer="0.3"/>
  <pageSetup paperSize="9" scale="5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5"/>
  <sheetViews>
    <sheetView tabSelected="1" zoomScaleNormal="100" zoomScaleSheetLayoutView="100" workbookViewId="0">
      <selection activeCell="P28" sqref="P28"/>
    </sheetView>
  </sheetViews>
  <sheetFormatPr defaultColWidth="9" defaultRowHeight="14.25"/>
  <cols>
    <col min="1" max="2" width="9.375" style="45" customWidth="1"/>
    <col min="3" max="4" width="9" style="45"/>
    <col min="5" max="5" width="17.375" style="45" customWidth="1"/>
    <col min="6" max="8" width="9" style="45"/>
    <col min="9" max="9" width="7.375" style="45" customWidth="1"/>
    <col min="10" max="11" width="9" style="45"/>
    <col min="12" max="13" width="15.625" style="45" bestFit="1" customWidth="1"/>
    <col min="14" max="14" width="14.5" style="45" bestFit="1" customWidth="1"/>
    <col min="15" max="16" width="15.625" style="45" bestFit="1" customWidth="1"/>
    <col min="17" max="18" width="13.875" style="45" bestFit="1" customWidth="1"/>
    <col min="19" max="19" width="15.625" style="45" bestFit="1" customWidth="1"/>
    <col min="20" max="16384" width="9" style="45"/>
  </cols>
  <sheetData>
    <row r="1" spans="1:18" s="5" customFormat="1" ht="15">
      <c r="A1" s="2"/>
      <c r="B1" s="2"/>
      <c r="C1" s="3"/>
      <c r="D1" s="3"/>
      <c r="E1" s="3"/>
      <c r="F1" s="3"/>
      <c r="G1" s="3"/>
      <c r="H1" s="3"/>
      <c r="I1" s="3"/>
      <c r="J1" s="3"/>
      <c r="K1" s="3"/>
      <c r="L1" s="3"/>
      <c r="M1" s="3"/>
      <c r="N1" s="3"/>
      <c r="O1" s="3"/>
      <c r="P1" s="4"/>
    </row>
    <row r="2" spans="1:18" s="5" customFormat="1" ht="15.75">
      <c r="B2" s="349" t="s">
        <v>717</v>
      </c>
      <c r="C2" s="350"/>
      <c r="D2" s="350"/>
      <c r="E2" s="350"/>
      <c r="F2" s="350"/>
      <c r="G2" s="350"/>
      <c r="H2" s="350"/>
      <c r="I2" s="350"/>
      <c r="J2" s="350"/>
      <c r="K2" s="350"/>
      <c r="L2" s="350"/>
      <c r="M2" s="350"/>
      <c r="N2" s="350"/>
      <c r="O2" s="350"/>
      <c r="P2" s="351"/>
    </row>
    <row r="3" spans="1:18" s="5" customFormat="1" ht="15.75">
      <c r="B3" s="352" t="s">
        <v>718</v>
      </c>
      <c r="C3" s="353"/>
      <c r="D3" s="353"/>
      <c r="E3" s="353"/>
      <c r="F3" s="353"/>
      <c r="G3" s="353"/>
      <c r="H3" s="353"/>
      <c r="I3" s="353"/>
      <c r="J3" s="353"/>
      <c r="K3" s="353"/>
      <c r="L3" s="353"/>
      <c r="M3" s="353"/>
      <c r="N3" s="353"/>
      <c r="O3" s="353"/>
      <c r="P3" s="354"/>
    </row>
    <row r="4" spans="1:18" s="5" customFormat="1" ht="15">
      <c r="A4" s="6"/>
      <c r="B4" s="6"/>
      <c r="C4" s="96"/>
      <c r="D4" s="94"/>
      <c r="E4" s="96"/>
      <c r="F4" s="96"/>
      <c r="G4" s="96"/>
      <c r="H4" s="96"/>
      <c r="I4" s="96"/>
      <c r="J4" s="96"/>
      <c r="K4" s="96"/>
      <c r="L4" s="96"/>
      <c r="M4" s="96"/>
      <c r="N4" s="94"/>
      <c r="O4" s="94"/>
      <c r="P4" s="143"/>
    </row>
    <row r="5" spans="1:18" s="19" customFormat="1" ht="15.75">
      <c r="B5" s="386" t="s">
        <v>1877</v>
      </c>
      <c r="C5" s="387"/>
      <c r="D5" s="387"/>
      <c r="E5" s="387"/>
      <c r="F5" s="387"/>
      <c r="G5" s="387"/>
      <c r="H5" s="387"/>
      <c r="I5" s="387"/>
      <c r="J5" s="387"/>
      <c r="K5" s="387"/>
      <c r="L5" s="387"/>
      <c r="M5" s="387"/>
      <c r="N5" s="387"/>
      <c r="O5" s="387"/>
      <c r="P5" s="388"/>
      <c r="Q5" s="17"/>
    </row>
    <row r="6" spans="1:18" s="19" customFormat="1" ht="15" customHeight="1">
      <c r="A6" s="20"/>
      <c r="B6" s="20"/>
      <c r="C6" s="185"/>
      <c r="D6" s="185"/>
      <c r="E6" s="185"/>
      <c r="F6" s="185"/>
      <c r="G6" s="185"/>
      <c r="H6" s="185"/>
      <c r="I6" s="185"/>
      <c r="J6" s="185"/>
      <c r="K6" s="185"/>
      <c r="L6" s="185"/>
      <c r="M6" s="185"/>
      <c r="N6" s="22"/>
      <c r="O6" s="22"/>
      <c r="P6" s="23"/>
    </row>
    <row r="7" spans="1:18" s="19" customFormat="1" ht="15.75" customHeight="1">
      <c r="B7" s="389" t="s">
        <v>2645</v>
      </c>
      <c r="C7" s="390"/>
      <c r="D7" s="390"/>
      <c r="E7" s="390"/>
      <c r="F7" s="390"/>
      <c r="G7" s="390"/>
      <c r="H7" s="390"/>
      <c r="I7" s="390"/>
      <c r="J7" s="390"/>
      <c r="K7" s="390"/>
      <c r="L7" s="390"/>
      <c r="M7" s="390"/>
      <c r="N7" s="390"/>
      <c r="O7" s="390"/>
      <c r="P7" s="391"/>
    </row>
    <row r="8" spans="1:18" s="19" customFormat="1" ht="15.75" customHeight="1">
      <c r="B8" s="389"/>
      <c r="C8" s="390"/>
      <c r="D8" s="390"/>
      <c r="E8" s="390"/>
      <c r="F8" s="390"/>
      <c r="G8" s="390"/>
      <c r="H8" s="390"/>
      <c r="I8" s="390"/>
      <c r="J8" s="390"/>
      <c r="K8" s="390"/>
      <c r="L8" s="390"/>
      <c r="M8" s="390"/>
      <c r="N8" s="390"/>
      <c r="O8" s="390"/>
      <c r="P8" s="391"/>
    </row>
    <row r="9" spans="1:18" s="19" customFormat="1" ht="15" thickBot="1">
      <c r="B9" s="389"/>
      <c r="C9" s="390"/>
      <c r="D9" s="390"/>
      <c r="E9" s="390"/>
      <c r="F9" s="390"/>
      <c r="G9" s="390"/>
      <c r="H9" s="390"/>
      <c r="I9" s="390"/>
      <c r="J9" s="390"/>
      <c r="K9" s="390"/>
      <c r="L9" s="392"/>
      <c r="M9" s="392"/>
      <c r="N9" s="392"/>
      <c r="O9" s="392"/>
      <c r="P9" s="393"/>
    </row>
    <row r="10" spans="1:18" ht="16.5" thickBot="1">
      <c r="B10" s="397" t="s">
        <v>1878</v>
      </c>
      <c r="C10" s="398"/>
      <c r="D10" s="397" t="s">
        <v>1879</v>
      </c>
      <c r="E10" s="401"/>
      <c r="F10" s="401"/>
      <c r="G10" s="401"/>
      <c r="H10" s="401"/>
      <c r="I10" s="398"/>
      <c r="J10" s="397" t="s">
        <v>2308</v>
      </c>
      <c r="K10" s="398"/>
      <c r="L10" s="394" t="s">
        <v>2309</v>
      </c>
      <c r="M10" s="395"/>
      <c r="N10" s="395"/>
      <c r="O10" s="395"/>
      <c r="P10" s="396"/>
    </row>
    <row r="11" spans="1:18" ht="16.5" thickBot="1">
      <c r="B11" s="399"/>
      <c r="C11" s="400"/>
      <c r="D11" s="399"/>
      <c r="E11" s="402"/>
      <c r="F11" s="402"/>
      <c r="G11" s="402"/>
      <c r="H11" s="402"/>
      <c r="I11" s="400"/>
      <c r="J11" s="399"/>
      <c r="K11" s="400"/>
      <c r="L11" s="394" t="s">
        <v>2310</v>
      </c>
      <c r="M11" s="403"/>
      <c r="N11" s="394" t="s">
        <v>2311</v>
      </c>
      <c r="O11" s="404"/>
      <c r="P11" s="403"/>
    </row>
    <row r="12" spans="1:18" ht="15">
      <c r="B12" s="405">
        <v>1</v>
      </c>
      <c r="C12" s="406"/>
      <c r="D12" s="407" t="str">
        <f>SINTÉTICO!D13</f>
        <v>PROJETO EXECUTIVO</v>
      </c>
      <c r="E12" s="408"/>
      <c r="F12" s="408"/>
      <c r="G12" s="408"/>
      <c r="H12" s="408"/>
      <c r="I12" s="409"/>
      <c r="J12" s="407">
        <v>1</v>
      </c>
      <c r="K12" s="409"/>
      <c r="L12" s="410">
        <f>SINTÉTICO!L13</f>
        <v>11024.53</v>
      </c>
      <c r="M12" s="411"/>
      <c r="N12" s="383">
        <f t="shared" ref="N12" si="0">L12*J12</f>
        <v>11024.53</v>
      </c>
      <c r="O12" s="384"/>
      <c r="P12" s="385"/>
    </row>
    <row r="13" spans="1:18" ht="15">
      <c r="B13" s="405">
        <v>2</v>
      </c>
      <c r="C13" s="406"/>
      <c r="D13" s="416" t="str">
        <f>SINTÉTICO!D18</f>
        <v>SERVIÇOS PRELIMINARES</v>
      </c>
      <c r="E13" s="417"/>
      <c r="F13" s="417"/>
      <c r="G13" s="417"/>
      <c r="H13" s="417"/>
      <c r="I13" s="406"/>
      <c r="J13" s="416">
        <v>1</v>
      </c>
      <c r="K13" s="406"/>
      <c r="L13" s="383">
        <f>SINTÉTICO!L18</f>
        <v>45830.94</v>
      </c>
      <c r="M13" s="418"/>
      <c r="N13" s="383">
        <f t="shared" ref="N13:N21" si="1">L13*J13</f>
        <v>45830.94</v>
      </c>
      <c r="O13" s="384"/>
      <c r="P13" s="385"/>
      <c r="R13" s="150"/>
    </row>
    <row r="14" spans="1:18" ht="15">
      <c r="B14" s="405">
        <v>3</v>
      </c>
      <c r="C14" s="406"/>
      <c r="D14" s="407" t="str">
        <f>SINTÉTICO!D26</f>
        <v>ADMINISTRAÇÃO LOCAL</v>
      </c>
      <c r="E14" s="408"/>
      <c r="F14" s="408"/>
      <c r="G14" s="408"/>
      <c r="H14" s="408"/>
      <c r="I14" s="409"/>
      <c r="J14" s="407">
        <v>1</v>
      </c>
      <c r="K14" s="409"/>
      <c r="L14" s="410">
        <f>SINTÉTICO!L26</f>
        <v>72914.25</v>
      </c>
      <c r="M14" s="411"/>
      <c r="N14" s="383">
        <f t="shared" si="1"/>
        <v>72914.25</v>
      </c>
      <c r="O14" s="384"/>
      <c r="P14" s="385"/>
    </row>
    <row r="15" spans="1:18" ht="15">
      <c r="B15" s="405">
        <v>4</v>
      </c>
      <c r="C15" s="406"/>
      <c r="D15" s="416" t="str">
        <f>SINTÉTICO!D30</f>
        <v xml:space="preserve">MOVIMENTO DE TERRA </v>
      </c>
      <c r="E15" s="417"/>
      <c r="F15" s="417"/>
      <c r="G15" s="417"/>
      <c r="H15" s="417"/>
      <c r="I15" s="406"/>
      <c r="J15" s="416">
        <v>1</v>
      </c>
      <c r="K15" s="406"/>
      <c r="L15" s="383">
        <f>SINTÉTICO!L30</f>
        <v>2127.44</v>
      </c>
      <c r="M15" s="418"/>
      <c r="N15" s="383">
        <f t="shared" si="1"/>
        <v>2127.44</v>
      </c>
      <c r="O15" s="384"/>
      <c r="P15" s="385"/>
      <c r="R15" s="150"/>
    </row>
    <row r="16" spans="1:18" ht="15">
      <c r="B16" s="405">
        <v>5</v>
      </c>
      <c r="C16" s="406"/>
      <c r="D16" s="407" t="str">
        <f>SINTÉTICO!D35</f>
        <v>CONSTRUÇÃO CIVIL</v>
      </c>
      <c r="E16" s="408"/>
      <c r="F16" s="408"/>
      <c r="G16" s="408"/>
      <c r="H16" s="408"/>
      <c r="I16" s="409"/>
      <c r="J16" s="407">
        <v>1</v>
      </c>
      <c r="K16" s="409"/>
      <c r="L16" s="410">
        <f>SINTÉTICO!L35</f>
        <v>224679.62</v>
      </c>
      <c r="M16" s="411"/>
      <c r="N16" s="383">
        <f t="shared" si="1"/>
        <v>224679.62</v>
      </c>
      <c r="O16" s="384"/>
      <c r="P16" s="385"/>
    </row>
    <row r="17" spans="1:19" ht="15">
      <c r="B17" s="405">
        <v>6</v>
      </c>
      <c r="C17" s="406"/>
      <c r="D17" s="416" t="str">
        <f>SINTÉTICO!D46</f>
        <v>FUNDAÇÃO - ESTRUTURAS DE CONCRETO ARMADO</v>
      </c>
      <c r="E17" s="417"/>
      <c r="F17" s="417"/>
      <c r="G17" s="417"/>
      <c r="H17" s="417"/>
      <c r="I17" s="406"/>
      <c r="J17" s="416">
        <v>1</v>
      </c>
      <c r="K17" s="406"/>
      <c r="L17" s="383">
        <f>SINTÉTICO!L46</f>
        <v>81260.95</v>
      </c>
      <c r="M17" s="418"/>
      <c r="N17" s="383">
        <f t="shared" si="1"/>
        <v>81260.95</v>
      </c>
      <c r="O17" s="384"/>
      <c r="P17" s="385"/>
      <c r="R17" s="150"/>
    </row>
    <row r="18" spans="1:19" ht="15">
      <c r="B18" s="405">
        <v>7</v>
      </c>
      <c r="C18" s="406"/>
      <c r="D18" s="407" t="str">
        <f>SINTÉTICO!D59</f>
        <v>ESTRUTURAS METÁLICAS</v>
      </c>
      <c r="E18" s="408"/>
      <c r="F18" s="408"/>
      <c r="G18" s="408"/>
      <c r="H18" s="408"/>
      <c r="I18" s="409"/>
      <c r="J18" s="407">
        <v>1</v>
      </c>
      <c r="K18" s="409"/>
      <c r="L18" s="410">
        <f>SINTÉTICO!L59</f>
        <v>249560.38</v>
      </c>
      <c r="M18" s="411"/>
      <c r="N18" s="383">
        <f t="shared" si="1"/>
        <v>249560.38</v>
      </c>
      <c r="O18" s="384"/>
      <c r="P18" s="385"/>
    </row>
    <row r="19" spans="1:19" ht="15">
      <c r="B19" s="405">
        <v>8</v>
      </c>
      <c r="C19" s="406"/>
      <c r="D19" s="416" t="str">
        <f>SINTÉTICO!D65</f>
        <v>SERVIÇOS DIVERSOS</v>
      </c>
      <c r="E19" s="417"/>
      <c r="F19" s="417"/>
      <c r="G19" s="417"/>
      <c r="H19" s="417"/>
      <c r="I19" s="406"/>
      <c r="J19" s="416">
        <v>1</v>
      </c>
      <c r="K19" s="406"/>
      <c r="L19" s="383">
        <f>SINTÉTICO!L65</f>
        <v>17369.939999999999</v>
      </c>
      <c r="M19" s="418"/>
      <c r="N19" s="383">
        <f t="shared" si="1"/>
        <v>17369.939999999999</v>
      </c>
      <c r="O19" s="384"/>
      <c r="P19" s="385"/>
      <c r="R19" s="150"/>
    </row>
    <row r="20" spans="1:19" ht="15">
      <c r="B20" s="405">
        <v>9</v>
      </c>
      <c r="C20" s="406"/>
      <c r="D20" s="407" t="str">
        <f>SINTÉTICO!D68</f>
        <v>INSTALAÇÃO ELÉTRICA</v>
      </c>
      <c r="E20" s="408"/>
      <c r="F20" s="408"/>
      <c r="G20" s="408"/>
      <c r="H20" s="408"/>
      <c r="I20" s="409"/>
      <c r="J20" s="407">
        <v>1</v>
      </c>
      <c r="K20" s="409"/>
      <c r="L20" s="410">
        <f>SINTÉTICO!L68</f>
        <v>9856.08</v>
      </c>
      <c r="M20" s="411"/>
      <c r="N20" s="383">
        <f t="shared" si="1"/>
        <v>9856.08</v>
      </c>
      <c r="O20" s="384"/>
      <c r="P20" s="385"/>
    </row>
    <row r="21" spans="1:19" ht="15">
      <c r="B21" s="405">
        <v>10</v>
      </c>
      <c r="C21" s="406"/>
      <c r="D21" s="407" t="str">
        <f>SINTÉTICO!D86</f>
        <v>LIMPEZA FINAL DE OBRA</v>
      </c>
      <c r="E21" s="408"/>
      <c r="F21" s="408"/>
      <c r="G21" s="408"/>
      <c r="H21" s="408"/>
      <c r="I21" s="409"/>
      <c r="J21" s="407">
        <v>1</v>
      </c>
      <c r="K21" s="409"/>
      <c r="L21" s="410">
        <f>SINTÉTICO!L86</f>
        <v>14860.97</v>
      </c>
      <c r="M21" s="411"/>
      <c r="N21" s="383">
        <f t="shared" si="1"/>
        <v>14860.97</v>
      </c>
      <c r="O21" s="384"/>
      <c r="P21" s="385"/>
    </row>
    <row r="22" spans="1:19" ht="15.75">
      <c r="B22" s="412" t="s">
        <v>741</v>
      </c>
      <c r="C22" s="413"/>
      <c r="D22" s="413"/>
      <c r="E22" s="413"/>
      <c r="F22" s="413"/>
      <c r="G22" s="413"/>
      <c r="H22" s="413"/>
      <c r="I22" s="413"/>
      <c r="J22" s="413"/>
      <c r="K22" s="413"/>
      <c r="L22" s="414">
        <f>SUM(N12:P21)</f>
        <v>729485.1</v>
      </c>
      <c r="M22" s="414"/>
      <c r="N22" s="414"/>
      <c r="O22" s="414"/>
      <c r="P22" s="415"/>
    </row>
    <row r="23" spans="1:19" ht="15" thickBot="1">
      <c r="A23" s="224"/>
      <c r="B23" s="224"/>
      <c r="C23" s="151"/>
      <c r="D23" s="151"/>
      <c r="E23" s="151"/>
      <c r="F23" s="151"/>
      <c r="G23" s="151"/>
      <c r="H23" s="151"/>
      <c r="I23" s="151"/>
      <c r="J23" s="151"/>
      <c r="K23" s="151"/>
      <c r="L23" s="151"/>
      <c r="M23" s="151"/>
      <c r="N23" s="151"/>
      <c r="O23" s="151"/>
      <c r="P23" s="152"/>
    </row>
    <row r="24" spans="1:19">
      <c r="P24" s="135"/>
    </row>
    <row r="25" spans="1:19">
      <c r="M25" s="150"/>
      <c r="P25" s="135"/>
    </row>
    <row r="26" spans="1:19">
      <c r="P26" s="135"/>
    </row>
    <row r="27" spans="1:19">
      <c r="P27" s="135"/>
    </row>
    <row r="28" spans="1:19" ht="15" thickBot="1">
      <c r="A28" s="151"/>
      <c r="B28" s="151"/>
      <c r="C28" s="151"/>
      <c r="D28" s="151"/>
      <c r="E28" s="151"/>
      <c r="F28" s="151"/>
      <c r="G28" s="151"/>
      <c r="H28" s="151"/>
      <c r="I28" s="151"/>
      <c r="J28" s="151"/>
      <c r="K28" s="151"/>
      <c r="L28" s="151"/>
      <c r="M28" s="151"/>
      <c r="N28" s="151"/>
      <c r="O28" s="151"/>
      <c r="P28" s="152"/>
    </row>
    <row r="30" spans="1:19">
      <c r="S30" s="150"/>
    </row>
    <row r="32" spans="1:19">
      <c r="O32" s="150"/>
    </row>
    <row r="34" spans="12:17">
      <c r="L34" s="150"/>
      <c r="Q34" s="150"/>
    </row>
    <row r="35" spans="12:17">
      <c r="P35" s="150"/>
    </row>
  </sheetData>
  <mergeCells count="62">
    <mergeCell ref="B18:C18"/>
    <mergeCell ref="D18:I18"/>
    <mergeCell ref="J18:K18"/>
    <mergeCell ref="L18:M18"/>
    <mergeCell ref="N18:P18"/>
    <mergeCell ref="B17:C17"/>
    <mergeCell ref="D17:I17"/>
    <mergeCell ref="J17:K17"/>
    <mergeCell ref="L17:M17"/>
    <mergeCell ref="N17:P17"/>
    <mergeCell ref="B14:C14"/>
    <mergeCell ref="D14:I14"/>
    <mergeCell ref="J14:K14"/>
    <mergeCell ref="L14:M14"/>
    <mergeCell ref="N14:P14"/>
    <mergeCell ref="B13:C13"/>
    <mergeCell ref="D13:I13"/>
    <mergeCell ref="J13:K13"/>
    <mergeCell ref="L13:M13"/>
    <mergeCell ref="N13:P13"/>
    <mergeCell ref="B16:C16"/>
    <mergeCell ref="D16:I16"/>
    <mergeCell ref="J16:K16"/>
    <mergeCell ref="L16:M16"/>
    <mergeCell ref="N16:P16"/>
    <mergeCell ref="L15:M15"/>
    <mergeCell ref="N15:P15"/>
    <mergeCell ref="B15:C15"/>
    <mergeCell ref="D15:I15"/>
    <mergeCell ref="J15:K15"/>
    <mergeCell ref="B22:K22"/>
    <mergeCell ref="L22:P22"/>
    <mergeCell ref="B19:C19"/>
    <mergeCell ref="B21:C21"/>
    <mergeCell ref="N21:P21"/>
    <mergeCell ref="J19:K19"/>
    <mergeCell ref="J21:K21"/>
    <mergeCell ref="D19:I19"/>
    <mergeCell ref="D21:I21"/>
    <mergeCell ref="L19:M19"/>
    <mergeCell ref="L21:M21"/>
    <mergeCell ref="N19:P19"/>
    <mergeCell ref="B20:C20"/>
    <mergeCell ref="D20:I20"/>
    <mergeCell ref="J20:K20"/>
    <mergeCell ref="L20:M20"/>
    <mergeCell ref="N20:P20"/>
    <mergeCell ref="N12:P12"/>
    <mergeCell ref="B2:P2"/>
    <mergeCell ref="B3:P3"/>
    <mergeCell ref="B5:P5"/>
    <mergeCell ref="B7:P9"/>
    <mergeCell ref="L10:P10"/>
    <mergeCell ref="J10:K11"/>
    <mergeCell ref="D10:I11"/>
    <mergeCell ref="B10:C11"/>
    <mergeCell ref="L11:M11"/>
    <mergeCell ref="N11:P11"/>
    <mergeCell ref="B12:C12"/>
    <mergeCell ref="D12:I12"/>
    <mergeCell ref="J12:K12"/>
    <mergeCell ref="L12:M12"/>
  </mergeCells>
  <pageMargins left="0.511811024" right="0.511811024" top="0.78740157499999996" bottom="0.78740157499999996" header="0.31496062000000002" footer="0.31496062000000002"/>
  <pageSetup paperSize="9" scale="4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01"/>
  <sheetViews>
    <sheetView view="pageBreakPreview" zoomScale="85" zoomScaleNormal="85" zoomScaleSheetLayoutView="85" workbookViewId="0">
      <selection activeCell="L9" sqref="L9"/>
    </sheetView>
  </sheetViews>
  <sheetFormatPr defaultColWidth="9" defaultRowHeight="15"/>
  <cols>
    <col min="1" max="2" width="10" style="34" bestFit="1" customWidth="1"/>
    <col min="3" max="3" width="13.25" style="34" bestFit="1" customWidth="1"/>
    <col min="4" max="4" width="60" style="34" bestFit="1" customWidth="1"/>
    <col min="5" max="5" width="8" style="34" bestFit="1" customWidth="1"/>
    <col min="6" max="6" width="13" style="34" bestFit="1" customWidth="1"/>
    <col min="7" max="7" width="13" style="34" customWidth="1"/>
    <col min="8" max="8" width="13" style="34" bestFit="1" customWidth="1"/>
    <col min="9" max="9" width="14.375" style="34" bestFit="1" customWidth="1"/>
    <col min="10" max="10" width="15" style="34" customWidth="1"/>
    <col min="11" max="11" width="18.375" style="34" bestFit="1" customWidth="1"/>
    <col min="12" max="12" width="19.5" style="34" bestFit="1" customWidth="1"/>
    <col min="13" max="13" width="24.25" style="34" customWidth="1"/>
    <col min="14" max="14" width="9" style="34"/>
    <col min="15" max="15" width="13.125" style="34" bestFit="1" customWidth="1"/>
    <col min="16" max="16" width="13.875" style="34" bestFit="1" customWidth="1"/>
    <col min="17" max="16384" width="9" style="34"/>
  </cols>
  <sheetData>
    <row r="1" spans="1:19" s="5" customFormat="1">
      <c r="A1" s="2"/>
      <c r="B1" s="3"/>
      <c r="C1" s="3"/>
      <c r="D1" s="3"/>
      <c r="E1" s="3"/>
      <c r="F1" s="3"/>
      <c r="G1" s="3"/>
      <c r="H1" s="3"/>
      <c r="I1" s="3"/>
      <c r="J1" s="3"/>
      <c r="K1" s="4"/>
      <c r="L1" s="3"/>
      <c r="M1" s="3"/>
      <c r="N1" s="3"/>
      <c r="O1" s="3"/>
      <c r="P1" s="3"/>
      <c r="Q1" s="3"/>
      <c r="R1" s="4"/>
    </row>
    <row r="2" spans="1:19" s="5" customFormat="1" ht="15.75">
      <c r="A2" s="6"/>
      <c r="B2" s="94"/>
      <c r="C2" s="94"/>
      <c r="D2" s="95" t="s">
        <v>717</v>
      </c>
      <c r="E2" s="95"/>
      <c r="F2" s="95"/>
      <c r="G2" s="95"/>
      <c r="H2" s="95"/>
      <c r="I2" s="95"/>
      <c r="J2" s="95"/>
      <c r="K2" s="8"/>
      <c r="L2" s="95"/>
      <c r="M2" s="7"/>
      <c r="N2" s="7"/>
      <c r="O2" s="7"/>
      <c r="P2" s="7"/>
      <c r="Q2" s="7"/>
      <c r="R2" s="8"/>
    </row>
    <row r="3" spans="1:19" s="5" customFormat="1" ht="15" customHeight="1">
      <c r="A3" s="6"/>
      <c r="B3" s="96"/>
      <c r="C3" s="96"/>
      <c r="D3" s="426" t="s">
        <v>718</v>
      </c>
      <c r="E3" s="426"/>
      <c r="F3" s="426"/>
      <c r="G3" s="244"/>
      <c r="H3" s="97"/>
      <c r="I3" s="97"/>
      <c r="J3" s="97"/>
      <c r="K3" s="11"/>
      <c r="L3" s="97"/>
      <c r="M3" s="10"/>
      <c r="N3" s="10"/>
      <c r="O3" s="10"/>
      <c r="P3" s="10"/>
      <c r="Q3" s="10"/>
      <c r="R3" s="11"/>
    </row>
    <row r="4" spans="1:19" s="5" customFormat="1" ht="15.75" thickBot="1">
      <c r="A4" s="12"/>
      <c r="B4" s="13"/>
      <c r="C4" s="14"/>
      <c r="D4" s="13"/>
      <c r="E4" s="13"/>
      <c r="F4" s="13"/>
      <c r="G4" s="13"/>
      <c r="H4" s="13"/>
      <c r="I4" s="13"/>
      <c r="J4" s="13"/>
      <c r="K4" s="15"/>
      <c r="L4" s="13"/>
      <c r="M4" s="13"/>
      <c r="N4" s="13"/>
      <c r="O4" s="13"/>
      <c r="P4" s="14"/>
      <c r="Q4" s="14"/>
      <c r="R4" s="16"/>
    </row>
    <row r="5" spans="1:19" s="28" customFormat="1" ht="30" customHeight="1">
      <c r="A5" s="430" t="s">
        <v>719</v>
      </c>
      <c r="B5" s="431"/>
      <c r="C5" s="431"/>
      <c r="D5" s="431"/>
      <c r="E5" s="431"/>
      <c r="F5" s="431"/>
      <c r="G5" s="431"/>
      <c r="H5" s="431"/>
      <c r="I5" s="431"/>
      <c r="J5" s="431"/>
      <c r="K5" s="432"/>
      <c r="L5" s="241"/>
      <c r="M5" s="17"/>
      <c r="N5" s="17"/>
      <c r="O5" s="17"/>
      <c r="P5" s="17"/>
      <c r="Q5" s="17"/>
      <c r="R5" s="18"/>
      <c r="S5" s="17"/>
    </row>
    <row r="6" spans="1:19" s="28" customFormat="1" ht="15" customHeight="1">
      <c r="A6" s="29"/>
      <c r="B6" s="98"/>
      <c r="C6" s="98"/>
      <c r="D6" s="98"/>
      <c r="E6" s="98"/>
      <c r="F6" s="98"/>
      <c r="G6" s="98"/>
      <c r="H6" s="98"/>
      <c r="I6" s="98"/>
      <c r="J6" s="98"/>
      <c r="K6" s="30"/>
      <c r="L6" s="98"/>
      <c r="P6" s="31"/>
      <c r="Q6" s="31"/>
      <c r="R6" s="32"/>
    </row>
    <row r="7" spans="1:19" s="28" customFormat="1" ht="15.75" customHeight="1">
      <c r="A7" s="389" t="s">
        <v>2645</v>
      </c>
      <c r="B7" s="390"/>
      <c r="C7" s="390"/>
      <c r="D7" s="390"/>
      <c r="E7" s="390"/>
      <c r="F7" s="390"/>
      <c r="G7" s="390"/>
      <c r="H7" s="390"/>
      <c r="I7" s="390"/>
      <c r="J7" s="390"/>
      <c r="K7" s="391"/>
      <c r="L7" s="242"/>
      <c r="M7" s="9"/>
      <c r="N7" s="9"/>
      <c r="O7" s="9"/>
      <c r="P7" s="441"/>
      <c r="Q7" s="442"/>
      <c r="R7" s="443"/>
    </row>
    <row r="8" spans="1:19" s="28" customFormat="1" ht="15.75">
      <c r="A8" s="389"/>
      <c r="B8" s="390"/>
      <c r="C8" s="390"/>
      <c r="D8" s="390"/>
      <c r="E8" s="390"/>
      <c r="F8" s="390"/>
      <c r="G8" s="390"/>
      <c r="H8" s="390"/>
      <c r="I8" s="390"/>
      <c r="J8" s="390"/>
      <c r="K8" s="391"/>
      <c r="L8" s="242"/>
      <c r="M8" s="9"/>
      <c r="N8" s="9"/>
      <c r="O8" s="9"/>
      <c r="P8" s="441"/>
      <c r="Q8" s="442"/>
      <c r="R8" s="24"/>
    </row>
    <row r="9" spans="1:19" s="28" customFormat="1" ht="15.75" customHeight="1">
      <c r="A9" s="433"/>
      <c r="B9" s="434"/>
      <c r="C9" s="434"/>
      <c r="D9" s="434"/>
      <c r="E9" s="434"/>
      <c r="F9" s="434"/>
      <c r="G9" s="434"/>
      <c r="H9" s="434"/>
      <c r="I9" s="434"/>
      <c r="J9" s="434"/>
      <c r="K9" s="435"/>
      <c r="L9" s="242"/>
      <c r="M9" s="9"/>
      <c r="N9" s="9"/>
      <c r="O9" s="9"/>
      <c r="P9" s="25"/>
      <c r="Q9" s="26"/>
      <c r="R9" s="24"/>
    </row>
    <row r="10" spans="1:19" s="28" customFormat="1" ht="15.75" customHeight="1">
      <c r="A10" s="444" t="s">
        <v>720</v>
      </c>
      <c r="B10" s="382"/>
      <c r="C10" s="382"/>
      <c r="D10" s="243" t="s">
        <v>721</v>
      </c>
      <c r="E10" s="445" t="s">
        <v>722</v>
      </c>
      <c r="F10" s="445"/>
      <c r="G10" s="447" t="s">
        <v>723</v>
      </c>
      <c r="H10" s="449"/>
      <c r="I10" s="446" t="s">
        <v>724</v>
      </c>
      <c r="J10" s="447"/>
      <c r="K10" s="448"/>
      <c r="L10" s="240"/>
      <c r="M10" s="27"/>
      <c r="N10" s="27"/>
      <c r="O10" s="27"/>
      <c r="P10" s="25"/>
      <c r="Q10" s="26"/>
      <c r="R10" s="24"/>
    </row>
    <row r="11" spans="1:19" s="28" customFormat="1" ht="56.25" customHeight="1">
      <c r="A11" s="381" t="s">
        <v>2631</v>
      </c>
      <c r="B11" s="382"/>
      <c r="C11" s="382"/>
      <c r="D11" s="246">
        <v>1.1408</v>
      </c>
      <c r="E11" s="380">
        <v>0.69</v>
      </c>
      <c r="F11" s="380"/>
      <c r="G11" s="450">
        <v>0.26240000000000002</v>
      </c>
      <c r="H11" s="451"/>
      <c r="I11" s="373" t="s">
        <v>2633</v>
      </c>
      <c r="J11" s="429"/>
      <c r="K11" s="374"/>
      <c r="L11" s="257"/>
      <c r="M11" s="261"/>
      <c r="N11" s="27"/>
      <c r="O11" s="27"/>
      <c r="P11" s="25"/>
      <c r="Q11" s="26"/>
      <c r="R11" s="24"/>
    </row>
    <row r="12" spans="1:19" ht="51.75" customHeight="1">
      <c r="A12" s="99" t="s">
        <v>708</v>
      </c>
      <c r="B12" s="99" t="s">
        <v>709</v>
      </c>
      <c r="C12" s="99" t="s">
        <v>710</v>
      </c>
      <c r="D12" s="33" t="s">
        <v>711</v>
      </c>
      <c r="E12" s="33" t="s">
        <v>712</v>
      </c>
      <c r="F12" s="33" t="s">
        <v>2479</v>
      </c>
      <c r="G12" s="33" t="s">
        <v>2475</v>
      </c>
      <c r="H12" s="33" t="s">
        <v>714</v>
      </c>
      <c r="I12" s="33" t="s">
        <v>715</v>
      </c>
      <c r="J12" s="33" t="s">
        <v>2477</v>
      </c>
      <c r="K12" s="100" t="s">
        <v>2476</v>
      </c>
      <c r="L12" s="258"/>
    </row>
    <row r="13" spans="1:19" s="40" customFormat="1" ht="30" customHeight="1">
      <c r="A13" s="265" t="s">
        <v>2592</v>
      </c>
      <c r="B13" s="253"/>
      <c r="C13" s="253"/>
      <c r="D13" s="248" t="s">
        <v>10</v>
      </c>
      <c r="E13" s="253"/>
      <c r="F13" s="253"/>
      <c r="G13" s="253"/>
      <c r="H13" s="253"/>
      <c r="I13" s="253"/>
      <c r="J13" s="253"/>
      <c r="K13" s="266"/>
      <c r="L13" s="256">
        <f>ROUND(SUM(J14:J17),2)</f>
        <v>11024.53</v>
      </c>
      <c r="M13" s="256">
        <f>ROUND(SUM(K14:K17),2)</f>
        <v>11024.53</v>
      </c>
      <c r="O13" s="190"/>
    </row>
    <row r="14" spans="1:19" s="39" customFormat="1" ht="24" customHeight="1">
      <c r="A14" s="263" t="s">
        <v>2305</v>
      </c>
      <c r="B14" s="249">
        <v>90778</v>
      </c>
      <c r="C14" s="249" t="s">
        <v>12</v>
      </c>
      <c r="D14" s="250" t="s">
        <v>2644</v>
      </c>
      <c r="E14" s="249" t="s">
        <v>14</v>
      </c>
      <c r="F14" s="251">
        <f>10*3.5</f>
        <v>35</v>
      </c>
      <c r="G14" s="251">
        <f>ROUND(F14,2)</f>
        <v>35</v>
      </c>
      <c r="H14" s="252">
        <v>135.94</v>
      </c>
      <c r="I14" s="247">
        <f>(H14*26.24%)+H14</f>
        <v>171.61065600000001</v>
      </c>
      <c r="J14" s="247">
        <f t="shared" ref="J14:J83" si="0">ROUND(F14*I14,2)</f>
        <v>6006.37</v>
      </c>
      <c r="K14" s="264">
        <f t="shared" ref="K14:K83" si="1">ROUND(G14*I14,2)</f>
        <v>6006.37</v>
      </c>
      <c r="L14" s="213"/>
      <c r="M14" s="452" t="s">
        <v>2618</v>
      </c>
    </row>
    <row r="15" spans="1:19" s="39" customFormat="1" ht="24" customHeight="1">
      <c r="A15" s="263" t="s">
        <v>2481</v>
      </c>
      <c r="B15" s="249">
        <v>25</v>
      </c>
      <c r="C15" s="249" t="s">
        <v>33</v>
      </c>
      <c r="D15" s="250" t="s">
        <v>1894</v>
      </c>
      <c r="E15" s="249" t="s">
        <v>25</v>
      </c>
      <c r="F15" s="251">
        <f>35*19</f>
        <v>665</v>
      </c>
      <c r="G15" s="251">
        <f t="shared" ref="G15:G17" si="2">ROUND(F15,2)</f>
        <v>665</v>
      </c>
      <c r="H15" s="252">
        <v>0.4</v>
      </c>
      <c r="I15" s="247">
        <f>(H15*26.24%)+H15</f>
        <v>0.50496000000000008</v>
      </c>
      <c r="J15" s="247">
        <f t="shared" si="0"/>
        <v>335.8</v>
      </c>
      <c r="K15" s="264">
        <f t="shared" si="1"/>
        <v>335.8</v>
      </c>
      <c r="L15" s="213"/>
      <c r="M15" s="452"/>
      <c r="P15" s="45"/>
    </row>
    <row r="16" spans="1:19" s="39" customFormat="1" ht="24" customHeight="1">
      <c r="A16" s="263" t="s">
        <v>2587</v>
      </c>
      <c r="B16" s="249" t="s">
        <v>1897</v>
      </c>
      <c r="C16" s="249" t="s">
        <v>1896</v>
      </c>
      <c r="D16" s="250" t="s">
        <v>1895</v>
      </c>
      <c r="E16" s="249" t="s">
        <v>70</v>
      </c>
      <c r="F16" s="251">
        <v>40</v>
      </c>
      <c r="G16" s="251">
        <f t="shared" si="2"/>
        <v>40</v>
      </c>
      <c r="H16" s="252">
        <v>85</v>
      </c>
      <c r="I16" s="247">
        <f>(H16*26.24%)+H16</f>
        <v>107.304</v>
      </c>
      <c r="J16" s="247">
        <f t="shared" si="0"/>
        <v>4292.16</v>
      </c>
      <c r="K16" s="264">
        <f t="shared" si="1"/>
        <v>4292.16</v>
      </c>
      <c r="L16" s="213"/>
      <c r="M16" s="452"/>
    </row>
    <row r="17" spans="1:16" s="39" customFormat="1" ht="24" customHeight="1">
      <c r="A17" s="263" t="s">
        <v>2588</v>
      </c>
      <c r="B17" s="249" t="s">
        <v>1861</v>
      </c>
      <c r="C17" s="249" t="s">
        <v>1898</v>
      </c>
      <c r="D17" s="250" t="s">
        <v>2301</v>
      </c>
      <c r="E17" s="249" t="s">
        <v>21</v>
      </c>
      <c r="F17" s="251">
        <v>3</v>
      </c>
      <c r="G17" s="251">
        <f t="shared" si="2"/>
        <v>3</v>
      </c>
      <c r="H17" s="252">
        <v>103.03</v>
      </c>
      <c r="I17" s="247">
        <f>(H17*26.24%)+H17</f>
        <v>130.06507199999999</v>
      </c>
      <c r="J17" s="247">
        <f t="shared" si="0"/>
        <v>390.2</v>
      </c>
      <c r="K17" s="264">
        <f t="shared" si="1"/>
        <v>390.2</v>
      </c>
      <c r="L17" s="213"/>
      <c r="M17" s="452"/>
      <c r="P17" s="189"/>
    </row>
    <row r="18" spans="1:16" s="40" customFormat="1" ht="30.75" customHeight="1">
      <c r="A18" s="265" t="s">
        <v>2593</v>
      </c>
      <c r="B18" s="253" t="s">
        <v>9</v>
      </c>
      <c r="C18" s="253"/>
      <c r="D18" s="248" t="s">
        <v>16</v>
      </c>
      <c r="E18" s="253"/>
      <c r="F18" s="253"/>
      <c r="G18" s="253"/>
      <c r="H18" s="253"/>
      <c r="I18" s="253"/>
      <c r="J18" s="253"/>
      <c r="K18" s="266"/>
      <c r="L18" s="256">
        <f>ROUND(SUM(J19:J25),2)</f>
        <v>45830.94</v>
      </c>
      <c r="M18" s="256">
        <f>ROUND(SUM(K19:K25),2)</f>
        <v>45830.94</v>
      </c>
    </row>
    <row r="19" spans="1:16" s="39" customFormat="1" ht="30.75" customHeight="1">
      <c r="A19" s="263" t="s">
        <v>1865</v>
      </c>
      <c r="B19" s="249">
        <v>103689</v>
      </c>
      <c r="C19" s="249" t="s">
        <v>12</v>
      </c>
      <c r="D19" s="250" t="s">
        <v>1904</v>
      </c>
      <c r="E19" s="249" t="s">
        <v>1921</v>
      </c>
      <c r="F19" s="251">
        <v>6.48</v>
      </c>
      <c r="G19" s="251">
        <f>ROUND(F19,2)</f>
        <v>6.48</v>
      </c>
      <c r="H19" s="252">
        <v>460.34</v>
      </c>
      <c r="I19" s="247">
        <f>(H19*26.24%)+H19</f>
        <v>581.13321599999995</v>
      </c>
      <c r="J19" s="247">
        <f t="shared" si="0"/>
        <v>3765.74</v>
      </c>
      <c r="K19" s="264">
        <f t="shared" si="1"/>
        <v>3765.74</v>
      </c>
      <c r="L19" s="213"/>
    </row>
    <row r="20" spans="1:16" ht="24" customHeight="1">
      <c r="A20" s="263" t="s">
        <v>1867</v>
      </c>
      <c r="B20" s="249">
        <v>98459</v>
      </c>
      <c r="C20" s="249" t="s">
        <v>12</v>
      </c>
      <c r="D20" s="250" t="s">
        <v>1905</v>
      </c>
      <c r="E20" s="249" t="s">
        <v>1921</v>
      </c>
      <c r="F20" s="251">
        <v>196.68</v>
      </c>
      <c r="G20" s="251">
        <f t="shared" ref="G20:G25" si="3">ROUND(F20,2)</f>
        <v>196.68</v>
      </c>
      <c r="H20" s="252">
        <v>84.37</v>
      </c>
      <c r="I20" s="247">
        <f t="shared" ref="I20:I34" si="4">(H20*26.24%)+H20</f>
        <v>106.50868800000001</v>
      </c>
      <c r="J20" s="247">
        <f t="shared" si="0"/>
        <v>20948.13</v>
      </c>
      <c r="K20" s="264">
        <f t="shared" si="1"/>
        <v>20948.13</v>
      </c>
      <c r="L20" s="213"/>
    </row>
    <row r="21" spans="1:16" ht="40.5" customHeight="1">
      <c r="A21" s="263" t="s">
        <v>1869</v>
      </c>
      <c r="B21" s="249">
        <v>101509</v>
      </c>
      <c r="C21" s="249" t="s">
        <v>12</v>
      </c>
      <c r="D21" s="250" t="s">
        <v>1906</v>
      </c>
      <c r="E21" s="249" t="s">
        <v>220</v>
      </c>
      <c r="F21" s="251">
        <v>1</v>
      </c>
      <c r="G21" s="251">
        <f t="shared" si="3"/>
        <v>1</v>
      </c>
      <c r="H21" s="252">
        <v>2110.9499999999998</v>
      </c>
      <c r="I21" s="247">
        <f t="shared" si="4"/>
        <v>2664.8632799999996</v>
      </c>
      <c r="J21" s="247">
        <f t="shared" si="0"/>
        <v>2664.86</v>
      </c>
      <c r="K21" s="264">
        <f t="shared" si="1"/>
        <v>2664.86</v>
      </c>
      <c r="L21" s="213"/>
    </row>
    <row r="22" spans="1:16" s="174" customFormat="1" ht="26.1" customHeight="1">
      <c r="A22" s="263" t="s">
        <v>2312</v>
      </c>
      <c r="B22" s="249">
        <v>12075</v>
      </c>
      <c r="C22" s="249" t="s">
        <v>33</v>
      </c>
      <c r="D22" s="250" t="s">
        <v>2153</v>
      </c>
      <c r="E22" s="249" t="s">
        <v>2154</v>
      </c>
      <c r="F22" s="251">
        <v>1</v>
      </c>
      <c r="G22" s="251">
        <f t="shared" si="3"/>
        <v>1</v>
      </c>
      <c r="H22" s="252">
        <v>3377.45</v>
      </c>
      <c r="I22" s="247">
        <f t="shared" ref="I22:I23" si="5">(H22*26.24%)+H22</f>
        <v>4263.6928799999996</v>
      </c>
      <c r="J22" s="247">
        <f t="shared" si="0"/>
        <v>4263.6899999999996</v>
      </c>
      <c r="K22" s="264">
        <f t="shared" si="1"/>
        <v>4263.6899999999996</v>
      </c>
      <c r="L22" s="213"/>
    </row>
    <row r="23" spans="1:16" ht="26.1" customHeight="1">
      <c r="A23" s="263" t="s">
        <v>2589</v>
      </c>
      <c r="B23" s="249">
        <v>5088</v>
      </c>
      <c r="C23" s="249" t="s">
        <v>28</v>
      </c>
      <c r="D23" s="250" t="s">
        <v>2634</v>
      </c>
      <c r="E23" s="249" t="s">
        <v>1921</v>
      </c>
      <c r="F23" s="251">
        <f>4*5</f>
        <v>20</v>
      </c>
      <c r="G23" s="251">
        <f t="shared" si="3"/>
        <v>20</v>
      </c>
      <c r="H23" s="252">
        <v>251.64</v>
      </c>
      <c r="I23" s="247">
        <f t="shared" si="5"/>
        <v>317.67033599999996</v>
      </c>
      <c r="J23" s="247">
        <f t="shared" ref="J23" si="6">ROUND(F23*I23,2)</f>
        <v>6353.41</v>
      </c>
      <c r="K23" s="264">
        <f t="shared" ref="K23" si="7">ROUND(G23*I23,2)</f>
        <v>6353.41</v>
      </c>
      <c r="L23" s="213"/>
    </row>
    <row r="24" spans="1:16" ht="26.1" customHeight="1">
      <c r="A24" s="263" t="s">
        <v>2589</v>
      </c>
      <c r="B24" s="249">
        <v>99059</v>
      </c>
      <c r="C24" s="249" t="s">
        <v>12</v>
      </c>
      <c r="D24" s="250" t="s">
        <v>1907</v>
      </c>
      <c r="E24" s="249" t="s">
        <v>70</v>
      </c>
      <c r="F24" s="251">
        <v>85.4</v>
      </c>
      <c r="G24" s="251">
        <f t="shared" si="3"/>
        <v>85.4</v>
      </c>
      <c r="H24" s="252">
        <v>69.040000000000006</v>
      </c>
      <c r="I24" s="247">
        <f t="shared" si="4"/>
        <v>87.156096000000005</v>
      </c>
      <c r="J24" s="247">
        <f t="shared" si="0"/>
        <v>7443.13</v>
      </c>
      <c r="K24" s="264">
        <f t="shared" si="1"/>
        <v>7443.13</v>
      </c>
      <c r="L24" s="213"/>
    </row>
    <row r="25" spans="1:16" s="174" customFormat="1" ht="47.25" customHeight="1">
      <c r="A25" s="263" t="s">
        <v>2590</v>
      </c>
      <c r="B25" s="249">
        <v>98525</v>
      </c>
      <c r="C25" s="249" t="s">
        <v>12</v>
      </c>
      <c r="D25" s="250" t="s">
        <v>2510</v>
      </c>
      <c r="E25" s="249" t="s">
        <v>2511</v>
      </c>
      <c r="F25" s="251">
        <f>30*15</f>
        <v>450</v>
      </c>
      <c r="G25" s="251">
        <f t="shared" si="3"/>
        <v>450</v>
      </c>
      <c r="H25" s="252">
        <v>0.69</v>
      </c>
      <c r="I25" s="247">
        <f t="shared" si="4"/>
        <v>0.87105599999999994</v>
      </c>
      <c r="J25" s="247">
        <f t="shared" si="0"/>
        <v>391.98</v>
      </c>
      <c r="K25" s="264">
        <f t="shared" si="1"/>
        <v>391.98</v>
      </c>
      <c r="L25" s="213"/>
    </row>
    <row r="26" spans="1:16" s="40" customFormat="1" ht="30" customHeight="1">
      <c r="A26" s="265" t="s">
        <v>2594</v>
      </c>
      <c r="B26" s="253" t="s">
        <v>9</v>
      </c>
      <c r="C26" s="253"/>
      <c r="D26" s="248" t="s">
        <v>2160</v>
      </c>
      <c r="E26" s="253"/>
      <c r="F26" s="253"/>
      <c r="G26" s="253"/>
      <c r="H26" s="253"/>
      <c r="I26" s="253"/>
      <c r="J26" s="253"/>
      <c r="K26" s="266"/>
      <c r="L26" s="256">
        <f>ROUND(SUM(J27:J29),2)</f>
        <v>72914.25</v>
      </c>
      <c r="M26" s="256">
        <f>ROUND(SUM(K27:K29),2)</f>
        <v>72914.25</v>
      </c>
    </row>
    <row r="27" spans="1:16" s="174" customFormat="1" ht="47.25" customHeight="1">
      <c r="A27" s="263" t="s">
        <v>2161</v>
      </c>
      <c r="B27" s="249">
        <v>93563</v>
      </c>
      <c r="C27" s="249" t="s">
        <v>12</v>
      </c>
      <c r="D27" s="250" t="s">
        <v>2164</v>
      </c>
      <c r="E27" s="249" t="s">
        <v>2152</v>
      </c>
      <c r="F27" s="251">
        <v>4</v>
      </c>
      <c r="G27" s="251">
        <f>ROUND(F27,2)</f>
        <v>4</v>
      </c>
      <c r="H27" s="252">
        <v>4133.84</v>
      </c>
      <c r="I27" s="247">
        <f t="shared" ref="I27:I29" si="8">(H27*26.24%)+H27</f>
        <v>5218.5596160000005</v>
      </c>
      <c r="J27" s="247">
        <f t="shared" si="0"/>
        <v>20874.240000000002</v>
      </c>
      <c r="K27" s="264">
        <f t="shared" si="1"/>
        <v>20874.240000000002</v>
      </c>
      <c r="L27" s="213"/>
    </row>
    <row r="28" spans="1:16" s="174" customFormat="1" ht="39" customHeight="1">
      <c r="A28" s="263" t="s">
        <v>2162</v>
      </c>
      <c r="B28" s="249">
        <v>93572</v>
      </c>
      <c r="C28" s="249" t="s">
        <v>12</v>
      </c>
      <c r="D28" s="250" t="s">
        <v>2165</v>
      </c>
      <c r="E28" s="249" t="s">
        <v>2152</v>
      </c>
      <c r="F28" s="251">
        <v>4</v>
      </c>
      <c r="G28" s="251">
        <f t="shared" ref="G28:G29" si="9">ROUND(F28,2)</f>
        <v>4</v>
      </c>
      <c r="H28" s="252">
        <v>4868.17</v>
      </c>
      <c r="I28" s="247">
        <f t="shared" si="8"/>
        <v>6145.577808</v>
      </c>
      <c r="J28" s="247">
        <f t="shared" si="0"/>
        <v>24582.31</v>
      </c>
      <c r="K28" s="264">
        <f t="shared" si="1"/>
        <v>24582.31</v>
      </c>
      <c r="L28" s="213"/>
    </row>
    <row r="29" spans="1:16" s="175" customFormat="1" ht="39" customHeight="1">
      <c r="A29" s="263" t="s">
        <v>2163</v>
      </c>
      <c r="B29" s="249">
        <v>90778</v>
      </c>
      <c r="C29" s="249" t="s">
        <v>12</v>
      </c>
      <c r="D29" s="250" t="s">
        <v>757</v>
      </c>
      <c r="E29" s="249" t="s">
        <v>14</v>
      </c>
      <c r="F29" s="251">
        <v>160</v>
      </c>
      <c r="G29" s="251">
        <f t="shared" si="9"/>
        <v>160</v>
      </c>
      <c r="H29" s="252">
        <v>135.94</v>
      </c>
      <c r="I29" s="247">
        <f t="shared" si="8"/>
        <v>171.61065600000001</v>
      </c>
      <c r="J29" s="247">
        <f t="shared" si="0"/>
        <v>27457.7</v>
      </c>
      <c r="K29" s="264">
        <f t="shared" si="1"/>
        <v>27457.7</v>
      </c>
      <c r="L29" s="213"/>
    </row>
    <row r="30" spans="1:16" s="40" customFormat="1" ht="30" customHeight="1">
      <c r="A30" s="265" t="s">
        <v>2595</v>
      </c>
      <c r="B30" s="253" t="s">
        <v>9</v>
      </c>
      <c r="C30" s="253"/>
      <c r="D30" s="248" t="s">
        <v>2642</v>
      </c>
      <c r="E30" s="253"/>
      <c r="F30" s="253"/>
      <c r="G30" s="253"/>
      <c r="H30" s="253"/>
      <c r="I30" s="253"/>
      <c r="J30" s="253"/>
      <c r="K30" s="266"/>
      <c r="L30" s="256">
        <f>ROUND(SUM(J31:J34),2)</f>
        <v>2127.44</v>
      </c>
      <c r="M30" s="256">
        <f>ROUND(SUM(K31:K34),2)</f>
        <v>2127.46</v>
      </c>
    </row>
    <row r="31" spans="1:16" ht="45.75" customHeight="1">
      <c r="A31" s="263" t="s">
        <v>2210</v>
      </c>
      <c r="B31" s="249">
        <v>96525</v>
      </c>
      <c r="C31" s="249" t="s">
        <v>12</v>
      </c>
      <c r="D31" s="250" t="s">
        <v>56</v>
      </c>
      <c r="E31" s="249" t="s">
        <v>1922</v>
      </c>
      <c r="F31" s="251">
        <v>23.47</v>
      </c>
      <c r="G31" s="251">
        <f>ROUND(F31,2)</f>
        <v>23.47</v>
      </c>
      <c r="H31" s="252">
        <v>56.5</v>
      </c>
      <c r="I31" s="247">
        <f t="shared" si="4"/>
        <v>71.325599999999994</v>
      </c>
      <c r="J31" s="247">
        <f t="shared" si="0"/>
        <v>1674.01</v>
      </c>
      <c r="K31" s="264">
        <f t="shared" si="1"/>
        <v>1674.01</v>
      </c>
      <c r="L31" s="213"/>
    </row>
    <row r="32" spans="1:16" ht="39" customHeight="1">
      <c r="A32" s="263" t="s">
        <v>2211</v>
      </c>
      <c r="B32" s="249">
        <v>101617</v>
      </c>
      <c r="C32" s="249" t="s">
        <v>12</v>
      </c>
      <c r="D32" s="250" t="s">
        <v>59</v>
      </c>
      <c r="E32" s="249" t="s">
        <v>1921</v>
      </c>
      <c r="F32" s="251">
        <v>10.145</v>
      </c>
      <c r="G32" s="251">
        <f t="shared" ref="G32:G34" si="10">ROUND(F32,2)</f>
        <v>10.15</v>
      </c>
      <c r="H32" s="252">
        <v>2.95</v>
      </c>
      <c r="I32" s="247">
        <f t="shared" si="4"/>
        <v>3.7240800000000003</v>
      </c>
      <c r="J32" s="247">
        <f t="shared" si="0"/>
        <v>37.78</v>
      </c>
      <c r="K32" s="264">
        <f t="shared" si="1"/>
        <v>37.799999999999997</v>
      </c>
      <c r="L32" s="213"/>
    </row>
    <row r="33" spans="1:13" ht="39" customHeight="1">
      <c r="A33" s="263" t="s">
        <v>2212</v>
      </c>
      <c r="B33" s="249">
        <v>101616</v>
      </c>
      <c r="C33" s="249" t="s">
        <v>12</v>
      </c>
      <c r="D33" s="250" t="s">
        <v>1528</v>
      </c>
      <c r="E33" s="249" t="s">
        <v>1921</v>
      </c>
      <c r="F33" s="251">
        <v>7.95</v>
      </c>
      <c r="G33" s="251">
        <f t="shared" si="10"/>
        <v>7.95</v>
      </c>
      <c r="H33" s="252">
        <v>5.99</v>
      </c>
      <c r="I33" s="247">
        <f t="shared" si="4"/>
        <v>7.5617760000000001</v>
      </c>
      <c r="J33" s="247">
        <f t="shared" si="0"/>
        <v>60.12</v>
      </c>
      <c r="K33" s="264">
        <f t="shared" si="1"/>
        <v>60.12</v>
      </c>
      <c r="L33" s="213"/>
    </row>
    <row r="34" spans="1:13" ht="65.099999999999994" customHeight="1">
      <c r="A34" s="263" t="s">
        <v>2591</v>
      </c>
      <c r="B34" s="249">
        <v>93381</v>
      </c>
      <c r="C34" s="249" t="s">
        <v>12</v>
      </c>
      <c r="D34" s="250" t="s">
        <v>62</v>
      </c>
      <c r="E34" s="249" t="s">
        <v>1922</v>
      </c>
      <c r="F34" s="251">
        <v>20.8</v>
      </c>
      <c r="G34" s="251">
        <f t="shared" si="10"/>
        <v>20.8</v>
      </c>
      <c r="H34" s="252">
        <v>13.54</v>
      </c>
      <c r="I34" s="247">
        <f t="shared" si="4"/>
        <v>17.092896</v>
      </c>
      <c r="J34" s="247">
        <f t="shared" si="0"/>
        <v>355.53</v>
      </c>
      <c r="K34" s="264">
        <f t="shared" si="1"/>
        <v>355.53</v>
      </c>
      <c r="L34" s="213"/>
    </row>
    <row r="35" spans="1:13" s="40" customFormat="1" ht="30" customHeight="1">
      <c r="A35" s="265" t="s">
        <v>2596</v>
      </c>
      <c r="B35" s="253" t="s">
        <v>9</v>
      </c>
      <c r="C35" s="253"/>
      <c r="D35" s="248" t="s">
        <v>2513</v>
      </c>
      <c r="E35" s="253"/>
      <c r="F35" s="253"/>
      <c r="G35" s="253"/>
      <c r="H35" s="253"/>
      <c r="I35" s="253"/>
      <c r="J35" s="253"/>
      <c r="K35" s="266"/>
      <c r="L35" s="256">
        <f>ROUND(SUM(J36:J45),2)</f>
        <v>224679.62</v>
      </c>
      <c r="M35" s="256">
        <f>ROUND(SUM(K37:K45),2)</f>
        <v>223104.14</v>
      </c>
    </row>
    <row r="36" spans="1:13" ht="38.25">
      <c r="A36" s="263" t="s">
        <v>2213</v>
      </c>
      <c r="B36" s="249">
        <v>97083</v>
      </c>
      <c r="C36" s="249" t="s">
        <v>12</v>
      </c>
      <c r="D36" s="250" t="s">
        <v>2100</v>
      </c>
      <c r="E36" s="249" t="s">
        <v>1921</v>
      </c>
      <c r="F36" s="251">
        <v>400</v>
      </c>
      <c r="G36" s="251">
        <f>ROUND(F36,2)</f>
        <v>400</v>
      </c>
      <c r="H36" s="252">
        <v>3.12</v>
      </c>
      <c r="I36" s="247">
        <f t="shared" ref="I36" si="11">(H36*26.24%)+H36</f>
        <v>3.938688</v>
      </c>
      <c r="J36" s="247">
        <f t="shared" ref="J36" si="12">ROUND(F36*I36,2)</f>
        <v>1575.48</v>
      </c>
      <c r="K36" s="264">
        <f t="shared" ref="K36" si="13">ROUND(G36*I36,2)</f>
        <v>1575.48</v>
      </c>
      <c r="L36" s="213"/>
    </row>
    <row r="37" spans="1:13" ht="25.5">
      <c r="A37" s="263" t="s">
        <v>2214</v>
      </c>
      <c r="B37" s="249">
        <v>103913</v>
      </c>
      <c r="C37" s="249" t="s">
        <v>12</v>
      </c>
      <c r="D37" s="250" t="s">
        <v>2514</v>
      </c>
      <c r="E37" s="249" t="s">
        <v>1921</v>
      </c>
      <c r="F37" s="251">
        <v>400</v>
      </c>
      <c r="G37" s="251">
        <f>ROUND(F37,2)</f>
        <v>400</v>
      </c>
      <c r="H37" s="252">
        <v>158.44</v>
      </c>
      <c r="I37" s="247">
        <f t="shared" ref="I37:I54" si="14">(H37*26.24%)+H37</f>
        <v>200.014656</v>
      </c>
      <c r="J37" s="247">
        <f t="shared" si="0"/>
        <v>80005.86</v>
      </c>
      <c r="K37" s="264">
        <f t="shared" si="1"/>
        <v>80005.86</v>
      </c>
      <c r="L37" s="213"/>
    </row>
    <row r="38" spans="1:13" ht="51">
      <c r="A38" s="263" t="s">
        <v>2320</v>
      </c>
      <c r="B38" s="249">
        <v>98575</v>
      </c>
      <c r="C38" s="249" t="s">
        <v>12</v>
      </c>
      <c r="D38" s="250" t="s">
        <v>2515</v>
      </c>
      <c r="E38" s="249" t="s">
        <v>70</v>
      </c>
      <c r="F38" s="251">
        <v>85</v>
      </c>
      <c r="G38" s="251">
        <f t="shared" ref="G38:G43" si="15">ROUND(F38,2)</f>
        <v>85</v>
      </c>
      <c r="H38" s="252">
        <v>75.319999999999993</v>
      </c>
      <c r="I38" s="247">
        <f t="shared" si="14"/>
        <v>95.083967999999984</v>
      </c>
      <c r="J38" s="247">
        <f t="shared" si="0"/>
        <v>8082.14</v>
      </c>
      <c r="K38" s="264">
        <f t="shared" si="1"/>
        <v>8082.14</v>
      </c>
      <c r="L38" s="213"/>
    </row>
    <row r="39" spans="1:13" ht="51">
      <c r="A39" s="263" t="s">
        <v>2321</v>
      </c>
      <c r="B39" s="249">
        <v>103338</v>
      </c>
      <c r="C39" s="249" t="s">
        <v>12</v>
      </c>
      <c r="D39" s="250" t="s">
        <v>2516</v>
      </c>
      <c r="E39" s="249" t="s">
        <v>1921</v>
      </c>
      <c r="F39" s="251">
        <v>545</v>
      </c>
      <c r="G39" s="251">
        <f t="shared" si="15"/>
        <v>545</v>
      </c>
      <c r="H39" s="252">
        <v>117.63</v>
      </c>
      <c r="I39" s="247">
        <f t="shared" si="14"/>
        <v>148.49611199999998</v>
      </c>
      <c r="J39" s="247">
        <f t="shared" si="0"/>
        <v>80930.38</v>
      </c>
      <c r="K39" s="264">
        <f t="shared" si="1"/>
        <v>80930.38</v>
      </c>
      <c r="L39" s="213"/>
    </row>
    <row r="40" spans="1:13" ht="39" customHeight="1">
      <c r="A40" s="263" t="s">
        <v>2597</v>
      </c>
      <c r="B40" s="249">
        <v>94213</v>
      </c>
      <c r="C40" s="249" t="s">
        <v>12</v>
      </c>
      <c r="D40" s="250" t="s">
        <v>235</v>
      </c>
      <c r="E40" s="249" t="s">
        <v>1921</v>
      </c>
      <c r="F40" s="251">
        <v>509</v>
      </c>
      <c r="G40" s="251">
        <f t="shared" si="15"/>
        <v>509</v>
      </c>
      <c r="H40" s="252">
        <v>59.97</v>
      </c>
      <c r="I40" s="247">
        <f t="shared" si="14"/>
        <v>75.706127999999993</v>
      </c>
      <c r="J40" s="247">
        <f t="shared" si="0"/>
        <v>38534.42</v>
      </c>
      <c r="K40" s="264">
        <f t="shared" si="1"/>
        <v>38534.42</v>
      </c>
      <c r="L40" s="213"/>
    </row>
    <row r="41" spans="1:13" ht="51">
      <c r="A41" s="263" t="s">
        <v>2598</v>
      </c>
      <c r="B41" s="249">
        <v>94228</v>
      </c>
      <c r="C41" s="249" t="s">
        <v>12</v>
      </c>
      <c r="D41" s="250" t="s">
        <v>2517</v>
      </c>
      <c r="E41" s="249" t="s">
        <v>70</v>
      </c>
      <c r="F41" s="251">
        <v>60</v>
      </c>
      <c r="G41" s="251">
        <f t="shared" si="15"/>
        <v>60</v>
      </c>
      <c r="H41" s="252">
        <v>80.739999999999995</v>
      </c>
      <c r="I41" s="247">
        <f t="shared" si="14"/>
        <v>101.926176</v>
      </c>
      <c r="J41" s="247">
        <f t="shared" si="0"/>
        <v>6115.57</v>
      </c>
      <c r="K41" s="264">
        <f t="shared" si="1"/>
        <v>6115.57</v>
      </c>
      <c r="L41" s="213"/>
    </row>
    <row r="42" spans="1:13" ht="39" customHeight="1">
      <c r="A42" s="263" t="s">
        <v>2599</v>
      </c>
      <c r="B42" s="249">
        <v>100326</v>
      </c>
      <c r="C42" s="249" t="s">
        <v>12</v>
      </c>
      <c r="D42" s="250" t="s">
        <v>2171</v>
      </c>
      <c r="E42" s="249" t="s">
        <v>70</v>
      </c>
      <c r="F42" s="251">
        <v>30</v>
      </c>
      <c r="G42" s="251">
        <f t="shared" si="15"/>
        <v>30</v>
      </c>
      <c r="H42" s="252">
        <v>17.239999999999998</v>
      </c>
      <c r="I42" s="247">
        <f t="shared" si="14"/>
        <v>21.763775999999996</v>
      </c>
      <c r="J42" s="247">
        <f t="shared" si="0"/>
        <v>652.91</v>
      </c>
      <c r="K42" s="264">
        <f t="shared" si="1"/>
        <v>652.91</v>
      </c>
      <c r="L42" s="213"/>
    </row>
    <row r="43" spans="1:13" ht="39" customHeight="1">
      <c r="A43" s="263" t="s">
        <v>2600</v>
      </c>
      <c r="B43" s="249">
        <v>4911</v>
      </c>
      <c r="C43" s="249" t="s">
        <v>12</v>
      </c>
      <c r="D43" s="250" t="s">
        <v>2518</v>
      </c>
      <c r="E43" s="249" t="s">
        <v>1921</v>
      </c>
      <c r="F43" s="251">
        <v>21</v>
      </c>
      <c r="G43" s="251">
        <f t="shared" si="15"/>
        <v>21</v>
      </c>
      <c r="H43" s="252">
        <v>328.16</v>
      </c>
      <c r="I43" s="247">
        <f t="shared" si="14"/>
        <v>414.269184</v>
      </c>
      <c r="J43" s="247">
        <f t="shared" si="0"/>
        <v>8699.65</v>
      </c>
      <c r="K43" s="264">
        <f t="shared" si="1"/>
        <v>8699.65</v>
      </c>
      <c r="L43" s="213"/>
    </row>
    <row r="44" spans="1:13" ht="39" customHeight="1">
      <c r="A44" s="263" t="s">
        <v>2601</v>
      </c>
      <c r="B44" s="249">
        <v>88316</v>
      </c>
      <c r="C44" s="249" t="s">
        <v>12</v>
      </c>
      <c r="D44" s="250" t="s">
        <v>2636</v>
      </c>
      <c r="E44" s="249" t="s">
        <v>14</v>
      </c>
      <c r="F44" s="251">
        <v>2</v>
      </c>
      <c r="G44" s="251">
        <f>ROUND(F44,2)</f>
        <v>2</v>
      </c>
      <c r="H44" s="252">
        <v>19.850000000000001</v>
      </c>
      <c r="I44" s="247">
        <f t="shared" si="14"/>
        <v>25.05864</v>
      </c>
      <c r="J44" s="247">
        <f t="shared" si="0"/>
        <v>50.12</v>
      </c>
      <c r="K44" s="264">
        <f t="shared" si="1"/>
        <v>50.12</v>
      </c>
      <c r="L44" s="213"/>
    </row>
    <row r="45" spans="1:13" ht="39" customHeight="1">
      <c r="A45" s="263" t="s">
        <v>2641</v>
      </c>
      <c r="B45" s="249">
        <v>88309</v>
      </c>
      <c r="C45" s="249" t="s">
        <v>12</v>
      </c>
      <c r="D45" s="250" t="s">
        <v>2637</v>
      </c>
      <c r="E45" s="249" t="s">
        <v>14</v>
      </c>
      <c r="F45" s="251">
        <v>1</v>
      </c>
      <c r="G45" s="251">
        <f t="shared" ref="G45" si="16">ROUND(F45,2)</f>
        <v>1</v>
      </c>
      <c r="H45" s="252">
        <v>26.21</v>
      </c>
      <c r="I45" s="247">
        <f t="shared" ref="I45" si="17">(H45*26.24%)+H45</f>
        <v>33.087504000000003</v>
      </c>
      <c r="J45" s="247">
        <f t="shared" ref="J45" si="18">ROUND(F45*I45,2)</f>
        <v>33.090000000000003</v>
      </c>
      <c r="K45" s="264">
        <f t="shared" ref="K45" si="19">ROUND(G45*I45,2)</f>
        <v>33.090000000000003</v>
      </c>
      <c r="L45" s="213"/>
    </row>
    <row r="46" spans="1:13" s="40" customFormat="1" ht="30" customHeight="1">
      <c r="A46" s="265" t="s">
        <v>2512</v>
      </c>
      <c r="B46" s="253" t="s">
        <v>9</v>
      </c>
      <c r="C46" s="253"/>
      <c r="D46" s="248" t="s">
        <v>2528</v>
      </c>
      <c r="E46" s="253"/>
      <c r="F46" s="253"/>
      <c r="G46" s="253"/>
      <c r="H46" s="253"/>
      <c r="I46" s="253"/>
      <c r="J46" s="253"/>
      <c r="K46" s="266"/>
      <c r="L46" s="256">
        <f>ROUND(SUM(J47:J58),2)</f>
        <v>81260.95</v>
      </c>
      <c r="M46" s="256">
        <f>ROUND(SUM(K47:K58),2)</f>
        <v>81252.27</v>
      </c>
    </row>
    <row r="47" spans="1:13" ht="39" customHeight="1">
      <c r="A47" s="263" t="s">
        <v>2215</v>
      </c>
      <c r="B47" s="249">
        <v>96619</v>
      </c>
      <c r="C47" s="249" t="s">
        <v>12</v>
      </c>
      <c r="D47" s="250" t="s">
        <v>73</v>
      </c>
      <c r="E47" s="249" t="s">
        <v>1921</v>
      </c>
      <c r="F47" s="251">
        <v>18.094999999999999</v>
      </c>
      <c r="G47" s="251">
        <f>ROUND(F47,2)</f>
        <v>18.100000000000001</v>
      </c>
      <c r="H47" s="252">
        <v>53.37</v>
      </c>
      <c r="I47" s="247">
        <f t="shared" si="14"/>
        <v>67.374287999999993</v>
      </c>
      <c r="J47" s="247">
        <f t="shared" si="0"/>
        <v>1219.1400000000001</v>
      </c>
      <c r="K47" s="264">
        <f t="shared" si="1"/>
        <v>1219.47</v>
      </c>
      <c r="L47" s="213"/>
    </row>
    <row r="48" spans="1:13" ht="39" customHeight="1">
      <c r="A48" s="263" t="s">
        <v>2222</v>
      </c>
      <c r="B48" s="249">
        <v>96535</v>
      </c>
      <c r="C48" s="249" t="s">
        <v>12</v>
      </c>
      <c r="D48" s="250" t="s">
        <v>76</v>
      </c>
      <c r="E48" s="249" t="s">
        <v>1921</v>
      </c>
      <c r="F48" s="251">
        <v>41.28</v>
      </c>
      <c r="G48" s="251">
        <f t="shared" ref="G48:G57" si="20">ROUND(F48,2)</f>
        <v>41.28</v>
      </c>
      <c r="H48" s="252">
        <v>130.93</v>
      </c>
      <c r="I48" s="247">
        <f t="shared" ref="I48" si="21">(H48*26.24%)+H48</f>
        <v>165.28603200000001</v>
      </c>
      <c r="J48" s="247">
        <f t="shared" ref="J48" si="22">ROUND(F48*I48,2)</f>
        <v>6823.01</v>
      </c>
      <c r="K48" s="264">
        <f t="shared" ref="K48" si="23">ROUND(G48*I48,2)</f>
        <v>6823.01</v>
      </c>
      <c r="L48" s="213"/>
    </row>
    <row r="49" spans="1:13" ht="39" customHeight="1">
      <c r="A49" s="263" t="s">
        <v>2519</v>
      </c>
      <c r="B49" s="249">
        <v>92413</v>
      </c>
      <c r="C49" s="249" t="s">
        <v>12</v>
      </c>
      <c r="D49" s="250" t="s">
        <v>2527</v>
      </c>
      <c r="E49" s="249" t="s">
        <v>1921</v>
      </c>
      <c r="F49" s="251">
        <v>40.96</v>
      </c>
      <c r="G49" s="251">
        <f t="shared" si="20"/>
        <v>40.96</v>
      </c>
      <c r="H49" s="252">
        <v>101.58</v>
      </c>
      <c r="I49" s="247">
        <f t="shared" si="14"/>
        <v>128.23459199999999</v>
      </c>
      <c r="J49" s="247">
        <f t="shared" si="0"/>
        <v>5252.49</v>
      </c>
      <c r="K49" s="264">
        <f t="shared" si="1"/>
        <v>5252.49</v>
      </c>
      <c r="L49" s="213"/>
    </row>
    <row r="50" spans="1:13" ht="39" customHeight="1">
      <c r="A50" s="263" t="s">
        <v>2520</v>
      </c>
      <c r="B50" s="249">
        <v>96536</v>
      </c>
      <c r="C50" s="249" t="s">
        <v>12</v>
      </c>
      <c r="D50" s="250" t="s">
        <v>104</v>
      </c>
      <c r="E50" s="249" t="s">
        <v>1921</v>
      </c>
      <c r="F50" s="251">
        <v>68.44</v>
      </c>
      <c r="G50" s="251">
        <f t="shared" si="20"/>
        <v>68.44</v>
      </c>
      <c r="H50" s="252">
        <v>67.42</v>
      </c>
      <c r="I50" s="247">
        <f t="shared" si="14"/>
        <v>85.111007999999998</v>
      </c>
      <c r="J50" s="247">
        <f t="shared" si="0"/>
        <v>5825</v>
      </c>
      <c r="K50" s="264">
        <f t="shared" si="1"/>
        <v>5825</v>
      </c>
      <c r="L50" s="213"/>
    </row>
    <row r="51" spans="1:13" ht="39" customHeight="1">
      <c r="A51" s="263" t="s">
        <v>2521</v>
      </c>
      <c r="B51" s="249">
        <v>104919</v>
      </c>
      <c r="C51" s="249" t="s">
        <v>12</v>
      </c>
      <c r="D51" s="250" t="s">
        <v>2096</v>
      </c>
      <c r="E51" s="249" t="s">
        <v>80</v>
      </c>
      <c r="F51" s="251">
        <f>(952.2*0.617)+(256*0.617)</f>
        <v>745.45940000000007</v>
      </c>
      <c r="G51" s="251">
        <f t="shared" si="20"/>
        <v>745.46</v>
      </c>
      <c r="H51" s="252">
        <v>14.72</v>
      </c>
      <c r="I51" s="247">
        <f t="shared" si="14"/>
        <v>18.582528</v>
      </c>
      <c r="J51" s="247">
        <f t="shared" si="0"/>
        <v>13852.52</v>
      </c>
      <c r="K51" s="264">
        <f t="shared" si="1"/>
        <v>13852.53</v>
      </c>
      <c r="L51" s="213"/>
    </row>
    <row r="52" spans="1:13" ht="39" customHeight="1">
      <c r="A52" s="263" t="s">
        <v>2522</v>
      </c>
      <c r="B52" s="249">
        <v>92763</v>
      </c>
      <c r="C52" s="249" t="s">
        <v>12</v>
      </c>
      <c r="D52" s="250" t="s">
        <v>127</v>
      </c>
      <c r="E52" s="249" t="s">
        <v>80</v>
      </c>
      <c r="F52" s="251">
        <f>207.4*0.963</f>
        <v>199.72620000000001</v>
      </c>
      <c r="G52" s="251">
        <f t="shared" si="20"/>
        <v>199.73</v>
      </c>
      <c r="H52" s="252">
        <v>11.12</v>
      </c>
      <c r="I52" s="247">
        <f t="shared" si="14"/>
        <v>14.037887999999999</v>
      </c>
      <c r="J52" s="247">
        <f t="shared" si="0"/>
        <v>2803.73</v>
      </c>
      <c r="K52" s="264">
        <f t="shared" si="1"/>
        <v>2803.79</v>
      </c>
      <c r="L52" s="213"/>
    </row>
    <row r="53" spans="1:13" ht="39" customHeight="1">
      <c r="A53" s="263" t="s">
        <v>2523</v>
      </c>
      <c r="B53" s="249">
        <v>92759</v>
      </c>
      <c r="C53" s="249" t="s">
        <v>12</v>
      </c>
      <c r="D53" s="250" t="s">
        <v>130</v>
      </c>
      <c r="E53" s="249" t="s">
        <v>80</v>
      </c>
      <c r="F53" s="251">
        <f>572.8*0.154</f>
        <v>88.211199999999991</v>
      </c>
      <c r="G53" s="251">
        <f t="shared" si="20"/>
        <v>88.21</v>
      </c>
      <c r="H53" s="252">
        <v>15.79</v>
      </c>
      <c r="I53" s="247">
        <f t="shared" si="14"/>
        <v>19.933295999999999</v>
      </c>
      <c r="J53" s="247">
        <f t="shared" si="0"/>
        <v>1758.34</v>
      </c>
      <c r="K53" s="264">
        <f t="shared" si="1"/>
        <v>1758.32</v>
      </c>
      <c r="L53" s="213"/>
    </row>
    <row r="54" spans="1:13" ht="39" customHeight="1">
      <c r="A54" s="263" t="s">
        <v>2524</v>
      </c>
      <c r="B54" s="249">
        <v>104920</v>
      </c>
      <c r="C54" s="249" t="s">
        <v>12</v>
      </c>
      <c r="D54" s="250" t="s">
        <v>2091</v>
      </c>
      <c r="E54" s="249" t="s">
        <v>80</v>
      </c>
      <c r="F54" s="251">
        <f>(153*0.963)</f>
        <v>147.339</v>
      </c>
      <c r="G54" s="251">
        <f t="shared" si="20"/>
        <v>147.34</v>
      </c>
      <c r="H54" s="252">
        <v>12.55</v>
      </c>
      <c r="I54" s="247">
        <f t="shared" si="14"/>
        <v>15.843120000000001</v>
      </c>
      <c r="J54" s="247">
        <f t="shared" si="0"/>
        <v>2334.31</v>
      </c>
      <c r="K54" s="264">
        <f t="shared" si="1"/>
        <v>2334.33</v>
      </c>
      <c r="L54" s="213"/>
    </row>
    <row r="55" spans="1:13" ht="39" customHeight="1">
      <c r="A55" s="263" t="s">
        <v>2525</v>
      </c>
      <c r="B55" s="249">
        <v>104921</v>
      </c>
      <c r="C55" s="249" t="s">
        <v>12</v>
      </c>
      <c r="D55" s="250" t="s">
        <v>2529</v>
      </c>
      <c r="E55" s="249" t="s">
        <v>80</v>
      </c>
      <c r="F55" s="251">
        <f>(48*1.578)</f>
        <v>75.744</v>
      </c>
      <c r="G55" s="251">
        <f t="shared" si="20"/>
        <v>75.739999999999995</v>
      </c>
      <c r="H55" s="252">
        <v>11.95</v>
      </c>
      <c r="I55" s="247">
        <f t="shared" ref="I55:I58" si="24">(H55*26.24%)+H55</f>
        <v>15.085679999999998</v>
      </c>
      <c r="J55" s="247">
        <f t="shared" ref="J55:J58" si="25">ROUND(F55*I55,2)</f>
        <v>1142.6500000000001</v>
      </c>
      <c r="K55" s="264">
        <f t="shared" ref="K55:K58" si="26">ROUND(G55*I55,2)</f>
        <v>1142.5899999999999</v>
      </c>
      <c r="L55" s="213"/>
    </row>
    <row r="56" spans="1:13" ht="39" customHeight="1">
      <c r="A56" s="263" t="s">
        <v>2555</v>
      </c>
      <c r="B56" s="249">
        <v>104916</v>
      </c>
      <c r="C56" s="249" t="s">
        <v>12</v>
      </c>
      <c r="D56" s="250" t="s">
        <v>2530</v>
      </c>
      <c r="E56" s="249" t="s">
        <v>80</v>
      </c>
      <c r="F56" s="251">
        <v>59.4</v>
      </c>
      <c r="G56" s="251">
        <f t="shared" ref="G56" si="27">ROUND(F56,2)</f>
        <v>59.4</v>
      </c>
      <c r="H56" s="252">
        <v>18.260000000000002</v>
      </c>
      <c r="I56" s="247">
        <f t="shared" ref="I56" si="28">(H56*26.24%)+H56</f>
        <v>23.051424000000001</v>
      </c>
      <c r="J56" s="247">
        <f t="shared" ref="J56" si="29">ROUND(F56*I56,2)</f>
        <v>1369.25</v>
      </c>
      <c r="K56" s="264">
        <f t="shared" ref="K56" si="30">ROUND(G56*I56,2)</f>
        <v>1369.25</v>
      </c>
      <c r="L56" s="213"/>
    </row>
    <row r="57" spans="1:13" ht="39" customHeight="1">
      <c r="A57" s="263" t="s">
        <v>2602</v>
      </c>
      <c r="B57" s="249">
        <v>96558</v>
      </c>
      <c r="C57" s="249" t="s">
        <v>12</v>
      </c>
      <c r="D57" s="250" t="s">
        <v>2531</v>
      </c>
      <c r="E57" s="249" t="s">
        <v>1922</v>
      </c>
      <c r="F57" s="251">
        <f>16.28+4.032</f>
        <v>20.312000000000001</v>
      </c>
      <c r="G57" s="251">
        <f t="shared" si="20"/>
        <v>20.309999999999999</v>
      </c>
      <c r="H57" s="252">
        <v>1219.4100000000001</v>
      </c>
      <c r="I57" s="247">
        <f t="shared" si="24"/>
        <v>1539.383184</v>
      </c>
      <c r="J57" s="247">
        <f t="shared" si="25"/>
        <v>31267.95</v>
      </c>
      <c r="K57" s="264">
        <f t="shared" si="26"/>
        <v>31264.87</v>
      </c>
      <c r="L57" s="213"/>
      <c r="M57" s="325"/>
    </row>
    <row r="58" spans="1:13" ht="39" customHeight="1">
      <c r="A58" s="263" t="s">
        <v>2603</v>
      </c>
      <c r="B58" s="249">
        <v>96557</v>
      </c>
      <c r="C58" s="249" t="s">
        <v>12</v>
      </c>
      <c r="D58" s="250" t="s">
        <v>111</v>
      </c>
      <c r="E58" s="249" t="s">
        <v>1922</v>
      </c>
      <c r="F58" s="251">
        <f>(85.4*0.15*0.4)</f>
        <v>5.1240000000000006</v>
      </c>
      <c r="G58" s="251">
        <f t="shared" ref="G58" si="31">ROUND(F58,2)</f>
        <v>5.12</v>
      </c>
      <c r="H58" s="252">
        <v>1176.8599999999999</v>
      </c>
      <c r="I58" s="247">
        <f t="shared" si="24"/>
        <v>1485.668064</v>
      </c>
      <c r="J58" s="247">
        <f t="shared" si="25"/>
        <v>7612.56</v>
      </c>
      <c r="K58" s="264">
        <f t="shared" si="26"/>
        <v>7606.62</v>
      </c>
      <c r="L58" s="213"/>
      <c r="M58" s="325"/>
    </row>
    <row r="59" spans="1:13" s="40" customFormat="1" ht="30" customHeight="1">
      <c r="A59" s="265" t="s">
        <v>2526</v>
      </c>
      <c r="B59" s="253" t="s">
        <v>9</v>
      </c>
      <c r="C59" s="253"/>
      <c r="D59" s="248" t="s">
        <v>2533</v>
      </c>
      <c r="E59" s="253"/>
      <c r="F59" s="253"/>
      <c r="G59" s="253"/>
      <c r="H59" s="253"/>
      <c r="I59" s="253"/>
      <c r="J59" s="253"/>
      <c r="K59" s="266"/>
      <c r="L59" s="256">
        <f>ROUND(SUM(J60:J64),2)</f>
        <v>249560.38</v>
      </c>
      <c r="M59" s="256">
        <f>ROUND(SUM(K60:K64),2)</f>
        <v>249560.38</v>
      </c>
    </row>
    <row r="60" spans="1:13" ht="25.5">
      <c r="A60" s="263" t="s">
        <v>2230</v>
      </c>
      <c r="B60" s="249" t="s">
        <v>2582</v>
      </c>
      <c r="C60" s="249" t="s">
        <v>1896</v>
      </c>
      <c r="D60" s="250" t="s">
        <v>2580</v>
      </c>
      <c r="E60" s="249" t="s">
        <v>80</v>
      </c>
      <c r="F60" s="251">
        <v>5858.12</v>
      </c>
      <c r="G60" s="251">
        <f>ROUND(F60,2)</f>
        <v>5858.12</v>
      </c>
      <c r="H60" s="252">
        <v>10.130000000000001</v>
      </c>
      <c r="I60" s="247">
        <f t="shared" ref="I60:I63" si="32">(H60*26.24%)+H60</f>
        <v>12.788112000000002</v>
      </c>
      <c r="J60" s="247">
        <f t="shared" ref="J60:J63" si="33">ROUND(F60*I60,2)</f>
        <v>74914.289999999994</v>
      </c>
      <c r="K60" s="264">
        <f t="shared" ref="K60:K63" si="34">ROUND(G60*I60,2)</f>
        <v>74914.289999999994</v>
      </c>
      <c r="L60" s="439"/>
      <c r="M60" s="440"/>
    </row>
    <row r="61" spans="1:13" ht="39" customHeight="1">
      <c r="A61" s="263" t="s">
        <v>2232</v>
      </c>
      <c r="B61" s="249">
        <v>43082</v>
      </c>
      <c r="C61" s="249" t="s">
        <v>12</v>
      </c>
      <c r="D61" s="250" t="s">
        <v>2581</v>
      </c>
      <c r="E61" s="249" t="s">
        <v>80</v>
      </c>
      <c r="F61" s="251">
        <f>4789.8+72.7</f>
        <v>4862.5</v>
      </c>
      <c r="G61" s="251">
        <f t="shared" ref="G61:G63" si="35">ROUND(F61,2)</f>
        <v>4862.5</v>
      </c>
      <c r="H61" s="252">
        <v>10</v>
      </c>
      <c r="I61" s="247">
        <f t="shared" si="32"/>
        <v>12.623999999999999</v>
      </c>
      <c r="J61" s="247">
        <f t="shared" si="33"/>
        <v>61384.2</v>
      </c>
      <c r="K61" s="264">
        <f t="shared" si="34"/>
        <v>61384.2</v>
      </c>
      <c r="L61" s="439"/>
      <c r="M61" s="440"/>
    </row>
    <row r="62" spans="1:13" ht="51" customHeight="1">
      <c r="A62" s="263" t="s">
        <v>2235</v>
      </c>
      <c r="B62" s="249">
        <v>901000140</v>
      </c>
      <c r="C62" s="249" t="s">
        <v>2586</v>
      </c>
      <c r="D62" s="250" t="s">
        <v>2585</v>
      </c>
      <c r="E62" s="249" t="s">
        <v>80</v>
      </c>
      <c r="F62" s="251">
        <v>5303.39</v>
      </c>
      <c r="G62" s="251">
        <f t="shared" si="35"/>
        <v>5303.39</v>
      </c>
      <c r="H62" s="252">
        <v>13.5</v>
      </c>
      <c r="I62" s="247">
        <f t="shared" si="32"/>
        <v>17.042400000000001</v>
      </c>
      <c r="J62" s="247">
        <f t="shared" si="33"/>
        <v>90382.49</v>
      </c>
      <c r="K62" s="264">
        <f t="shared" si="34"/>
        <v>90382.49</v>
      </c>
      <c r="L62" s="439"/>
      <c r="M62" s="440"/>
    </row>
    <row r="63" spans="1:13" ht="51">
      <c r="A63" s="263" t="s">
        <v>2337</v>
      </c>
      <c r="B63" s="249">
        <v>100726</v>
      </c>
      <c r="C63" s="249" t="s">
        <v>12</v>
      </c>
      <c r="D63" s="250" t="s">
        <v>2534</v>
      </c>
      <c r="E63" s="249" t="s">
        <v>1921</v>
      </c>
      <c r="F63" s="251">
        <v>298.56</v>
      </c>
      <c r="G63" s="251">
        <f t="shared" si="35"/>
        <v>298.56</v>
      </c>
      <c r="H63" s="252">
        <v>25.95</v>
      </c>
      <c r="I63" s="247">
        <f t="shared" si="32"/>
        <v>32.759279999999997</v>
      </c>
      <c r="J63" s="247">
        <f t="shared" si="33"/>
        <v>9780.61</v>
      </c>
      <c r="K63" s="264">
        <f t="shared" si="34"/>
        <v>9780.61</v>
      </c>
      <c r="L63" s="213"/>
    </row>
    <row r="64" spans="1:13">
      <c r="A64" s="263" t="s">
        <v>2342</v>
      </c>
      <c r="B64" s="249" t="s">
        <v>2584</v>
      </c>
      <c r="C64" s="249" t="s">
        <v>2306</v>
      </c>
      <c r="D64" s="250" t="s">
        <v>2583</v>
      </c>
      <c r="E64" s="249" t="s">
        <v>80</v>
      </c>
      <c r="F64" s="251">
        <v>1098</v>
      </c>
      <c r="G64" s="251">
        <f>ROUND(F64,2)</f>
        <v>1098</v>
      </c>
      <c r="H64" s="252">
        <v>9.4499999999999993</v>
      </c>
      <c r="I64" s="247">
        <f t="shared" ref="I64:I87" si="36">(H64*26.24%)+H64</f>
        <v>11.929679999999999</v>
      </c>
      <c r="J64" s="247">
        <f t="shared" si="0"/>
        <v>13098.79</v>
      </c>
      <c r="K64" s="264">
        <f t="shared" si="1"/>
        <v>13098.79</v>
      </c>
      <c r="L64" s="439"/>
      <c r="M64" s="440"/>
    </row>
    <row r="65" spans="1:13" s="40" customFormat="1" ht="30" customHeight="1">
      <c r="A65" s="265" t="s">
        <v>2532</v>
      </c>
      <c r="B65" s="253" t="s">
        <v>9</v>
      </c>
      <c r="C65" s="253"/>
      <c r="D65" s="248" t="s">
        <v>2536</v>
      </c>
      <c r="E65" s="253"/>
      <c r="F65" s="253"/>
      <c r="G65" s="253"/>
      <c r="H65" s="253"/>
      <c r="I65" s="253"/>
      <c r="J65" s="253"/>
      <c r="K65" s="266"/>
      <c r="L65" s="256">
        <f>ROUND(SUM(J66:J67),2)</f>
        <v>17369.939999999999</v>
      </c>
      <c r="M65" s="256">
        <f>ROUND(SUM(K66:K67),2)</f>
        <v>17369.939999999999</v>
      </c>
    </row>
    <row r="66" spans="1:13" ht="39" customHeight="1">
      <c r="A66" s="263" t="s">
        <v>2237</v>
      </c>
      <c r="B66" s="249">
        <v>98557</v>
      </c>
      <c r="C66" s="249" t="s">
        <v>12</v>
      </c>
      <c r="D66" s="250" t="s">
        <v>253</v>
      </c>
      <c r="E66" s="249" t="s">
        <v>1921</v>
      </c>
      <c r="F66" s="251">
        <v>211.22</v>
      </c>
      <c r="G66" s="251">
        <f>ROUND(F66,2)</f>
        <v>211.22</v>
      </c>
      <c r="H66" s="252">
        <v>53.08</v>
      </c>
      <c r="I66" s="247">
        <f t="shared" ref="I66" si="37">(H66*26.24%)+H66</f>
        <v>67.008191999999994</v>
      </c>
      <c r="J66" s="247">
        <f t="shared" ref="J66" si="38">ROUND(F66*I66,2)</f>
        <v>14153.47</v>
      </c>
      <c r="K66" s="264">
        <f t="shared" ref="K66" si="39">ROUND(G66*I66,2)</f>
        <v>14153.47</v>
      </c>
      <c r="L66" s="213"/>
    </row>
    <row r="67" spans="1:13" ht="63.75">
      <c r="A67" s="263" t="s">
        <v>2556</v>
      </c>
      <c r="B67" s="249">
        <v>10527</v>
      </c>
      <c r="C67" s="249" t="s">
        <v>12</v>
      </c>
      <c r="D67" s="250" t="s">
        <v>2537</v>
      </c>
      <c r="E67" s="249" t="s">
        <v>2538</v>
      </c>
      <c r="F67" s="251">
        <f>(30*3)</f>
        <v>90</v>
      </c>
      <c r="G67" s="251">
        <f>ROUND(F67,2)</f>
        <v>90</v>
      </c>
      <c r="H67" s="252">
        <v>28.31</v>
      </c>
      <c r="I67" s="247">
        <f t="shared" si="36"/>
        <v>35.738543999999997</v>
      </c>
      <c r="J67" s="247">
        <f t="shared" si="0"/>
        <v>3216.47</v>
      </c>
      <c r="K67" s="264">
        <f t="shared" si="1"/>
        <v>3216.47</v>
      </c>
      <c r="L67" s="213"/>
    </row>
    <row r="68" spans="1:13" s="40" customFormat="1" ht="30" customHeight="1">
      <c r="A68" s="265" t="s">
        <v>2535</v>
      </c>
      <c r="B68" s="253" t="s">
        <v>9</v>
      </c>
      <c r="C68" s="253"/>
      <c r="D68" s="248" t="s">
        <v>2539</v>
      </c>
      <c r="E68" s="253"/>
      <c r="F68" s="253"/>
      <c r="G68" s="253"/>
      <c r="H68" s="253"/>
      <c r="I68" s="253"/>
      <c r="J68" s="253"/>
      <c r="K68" s="266"/>
      <c r="L68" s="256">
        <f>ROUND(SUM(J69:J85),2)</f>
        <v>9856.08</v>
      </c>
      <c r="M68" s="256">
        <f>ROUND(SUM(K69:K87),2)</f>
        <v>24717.05</v>
      </c>
    </row>
    <row r="69" spans="1:13" ht="39" customHeight="1">
      <c r="A69" s="263" t="s">
        <v>2242</v>
      </c>
      <c r="B69" s="249">
        <v>88264</v>
      </c>
      <c r="C69" s="249" t="s">
        <v>12</v>
      </c>
      <c r="D69" s="250" t="s">
        <v>2540</v>
      </c>
      <c r="E69" s="249" t="s">
        <v>14</v>
      </c>
      <c r="F69" s="251">
        <v>20</v>
      </c>
      <c r="G69" s="251">
        <f t="shared" ref="G69:G87" si="40">ROUND(F69,2)</f>
        <v>20</v>
      </c>
      <c r="H69" s="252">
        <v>26.59</v>
      </c>
      <c r="I69" s="247">
        <f>(H69*26.24%)+H69</f>
        <v>33.567216000000002</v>
      </c>
      <c r="J69" s="247">
        <f t="shared" ref="J69:J76" si="41">ROUND(F69*I69,2)</f>
        <v>671.34</v>
      </c>
      <c r="K69" s="264">
        <f t="shared" ref="K69:K76" si="42">ROUND(G69*I69,2)</f>
        <v>671.34</v>
      </c>
      <c r="L69" s="213"/>
    </row>
    <row r="70" spans="1:13" ht="26.1" customHeight="1">
      <c r="A70" s="263" t="s">
        <v>2557</v>
      </c>
      <c r="B70" s="249">
        <v>88247</v>
      </c>
      <c r="C70" s="249" t="s">
        <v>12</v>
      </c>
      <c r="D70" s="250" t="s">
        <v>1642</v>
      </c>
      <c r="E70" s="249" t="s">
        <v>14</v>
      </c>
      <c r="F70" s="251">
        <v>40</v>
      </c>
      <c r="G70" s="251">
        <f t="shared" si="40"/>
        <v>40</v>
      </c>
      <c r="H70" s="252">
        <v>22.36</v>
      </c>
      <c r="I70" s="247">
        <f t="shared" ref="I70:I76" si="43">(H70*26.24%)+H70</f>
        <v>28.227263999999998</v>
      </c>
      <c r="J70" s="247">
        <f t="shared" si="41"/>
        <v>1129.0899999999999</v>
      </c>
      <c r="K70" s="264">
        <f t="shared" si="42"/>
        <v>1129.0899999999999</v>
      </c>
      <c r="L70" s="213"/>
    </row>
    <row r="71" spans="1:13" ht="44.25" customHeight="1">
      <c r="A71" s="263" t="s">
        <v>2604</v>
      </c>
      <c r="B71" s="249">
        <v>1022</v>
      </c>
      <c r="C71" s="249" t="s">
        <v>12</v>
      </c>
      <c r="D71" s="250" t="s">
        <v>2541</v>
      </c>
      <c r="E71" s="249" t="s">
        <v>70</v>
      </c>
      <c r="F71" s="251">
        <v>520</v>
      </c>
      <c r="G71" s="251">
        <f t="shared" si="40"/>
        <v>520</v>
      </c>
      <c r="H71" s="252">
        <v>3.33</v>
      </c>
      <c r="I71" s="247">
        <f t="shared" si="43"/>
        <v>4.203792</v>
      </c>
      <c r="J71" s="247">
        <f t="shared" si="41"/>
        <v>2185.9699999999998</v>
      </c>
      <c r="K71" s="264">
        <f t="shared" si="42"/>
        <v>2185.9699999999998</v>
      </c>
      <c r="L71" s="213"/>
    </row>
    <row r="72" spans="1:13" ht="38.25">
      <c r="A72" s="263" t="s">
        <v>2605</v>
      </c>
      <c r="B72" s="249">
        <v>38069</v>
      </c>
      <c r="C72" s="249" t="s">
        <v>12</v>
      </c>
      <c r="D72" s="250" t="s">
        <v>2542</v>
      </c>
      <c r="E72" s="249" t="s">
        <v>220</v>
      </c>
      <c r="F72" s="251">
        <v>1</v>
      </c>
      <c r="G72" s="251">
        <f t="shared" si="40"/>
        <v>1</v>
      </c>
      <c r="H72" s="252">
        <v>17.88</v>
      </c>
      <c r="I72" s="247">
        <f t="shared" si="43"/>
        <v>22.571711999999998</v>
      </c>
      <c r="J72" s="247">
        <f t="shared" si="41"/>
        <v>22.57</v>
      </c>
      <c r="K72" s="264">
        <f t="shared" si="42"/>
        <v>22.57</v>
      </c>
      <c r="L72" s="213"/>
    </row>
    <row r="73" spans="1:13" ht="38.25">
      <c r="A73" s="263" t="s">
        <v>2606</v>
      </c>
      <c r="B73" s="249">
        <v>12147</v>
      </c>
      <c r="C73" s="249" t="s">
        <v>12</v>
      </c>
      <c r="D73" s="250" t="s">
        <v>2543</v>
      </c>
      <c r="E73" s="249" t="s">
        <v>220</v>
      </c>
      <c r="F73" s="251">
        <v>4</v>
      </c>
      <c r="G73" s="251">
        <f t="shared" si="40"/>
        <v>4</v>
      </c>
      <c r="H73" s="252">
        <v>16.010000000000002</v>
      </c>
      <c r="I73" s="247">
        <f t="shared" si="43"/>
        <v>20.211024000000002</v>
      </c>
      <c r="J73" s="247">
        <f t="shared" si="41"/>
        <v>80.84</v>
      </c>
      <c r="K73" s="264">
        <f t="shared" si="42"/>
        <v>80.84</v>
      </c>
      <c r="L73" s="213"/>
    </row>
    <row r="74" spans="1:13" ht="26.1" customHeight="1">
      <c r="A74" s="263" t="s">
        <v>2607</v>
      </c>
      <c r="B74" s="249">
        <v>34653</v>
      </c>
      <c r="C74" s="249" t="s">
        <v>12</v>
      </c>
      <c r="D74" s="250" t="s">
        <v>1654</v>
      </c>
      <c r="E74" s="249" t="s">
        <v>220</v>
      </c>
      <c r="F74" s="251">
        <v>2</v>
      </c>
      <c r="G74" s="251">
        <f t="shared" si="40"/>
        <v>2</v>
      </c>
      <c r="H74" s="252">
        <v>10.029999999999999</v>
      </c>
      <c r="I74" s="247">
        <f t="shared" si="43"/>
        <v>12.661871999999999</v>
      </c>
      <c r="J74" s="247">
        <f t="shared" si="41"/>
        <v>25.32</v>
      </c>
      <c r="K74" s="264">
        <f t="shared" si="42"/>
        <v>25.32</v>
      </c>
      <c r="L74" s="213"/>
    </row>
    <row r="75" spans="1:13" ht="39" customHeight="1">
      <c r="A75" s="263" t="s">
        <v>2608</v>
      </c>
      <c r="B75" s="249">
        <v>34686</v>
      </c>
      <c r="C75" s="249" t="s">
        <v>12</v>
      </c>
      <c r="D75" s="250" t="s">
        <v>2544</v>
      </c>
      <c r="E75" s="249" t="s">
        <v>220</v>
      </c>
      <c r="F75" s="251">
        <v>1</v>
      </c>
      <c r="G75" s="251">
        <f t="shared" si="40"/>
        <v>1</v>
      </c>
      <c r="H75" s="252">
        <v>14.88</v>
      </c>
      <c r="I75" s="247">
        <f t="shared" si="43"/>
        <v>18.784511999999999</v>
      </c>
      <c r="J75" s="247">
        <f t="shared" si="41"/>
        <v>18.78</v>
      </c>
      <c r="K75" s="264">
        <f t="shared" si="42"/>
        <v>18.78</v>
      </c>
      <c r="L75" s="213"/>
    </row>
    <row r="76" spans="1:13" ht="38.25">
      <c r="A76" s="263" t="s">
        <v>2609</v>
      </c>
      <c r="B76" s="249">
        <v>39465</v>
      </c>
      <c r="C76" s="249" t="s">
        <v>12</v>
      </c>
      <c r="D76" s="250" t="s">
        <v>2545</v>
      </c>
      <c r="E76" s="249" t="s">
        <v>220</v>
      </c>
      <c r="F76" s="251">
        <v>1</v>
      </c>
      <c r="G76" s="251">
        <f t="shared" si="40"/>
        <v>1</v>
      </c>
      <c r="H76" s="252">
        <v>75.11</v>
      </c>
      <c r="I76" s="247">
        <f t="shared" si="43"/>
        <v>94.818863999999991</v>
      </c>
      <c r="J76" s="247">
        <f t="shared" si="41"/>
        <v>94.82</v>
      </c>
      <c r="K76" s="264">
        <f t="shared" si="42"/>
        <v>94.82</v>
      </c>
      <c r="L76" s="213"/>
    </row>
    <row r="77" spans="1:13" ht="39" customHeight="1">
      <c r="A77" s="263" t="s">
        <v>2610</v>
      </c>
      <c r="B77" s="249">
        <v>39445</v>
      </c>
      <c r="C77" s="249" t="s">
        <v>12</v>
      </c>
      <c r="D77" s="250" t="s">
        <v>2546</v>
      </c>
      <c r="E77" s="249" t="s">
        <v>220</v>
      </c>
      <c r="F77" s="251">
        <v>3</v>
      </c>
      <c r="G77" s="251">
        <f t="shared" si="40"/>
        <v>3</v>
      </c>
      <c r="H77" s="252">
        <v>154.55000000000001</v>
      </c>
      <c r="I77" s="247">
        <f t="shared" ref="I77:I80" si="44">(H77*26.24%)+H77</f>
        <v>195.10392000000002</v>
      </c>
      <c r="J77" s="247">
        <f t="shared" ref="J77:J80" si="45">ROUND(F77*I77,2)</f>
        <v>585.30999999999995</v>
      </c>
      <c r="K77" s="264">
        <f t="shared" ref="K77:K80" si="46">ROUND(G77*I77,2)</f>
        <v>585.30999999999995</v>
      </c>
      <c r="L77" s="213"/>
    </row>
    <row r="78" spans="1:13" ht="26.1" customHeight="1">
      <c r="A78" s="263" t="s">
        <v>2611</v>
      </c>
      <c r="B78" s="249" t="s">
        <v>2619</v>
      </c>
      <c r="C78" s="249" t="s">
        <v>28</v>
      </c>
      <c r="D78" s="250" t="s">
        <v>2547</v>
      </c>
      <c r="E78" s="249" t="s">
        <v>70</v>
      </c>
      <c r="F78" s="251">
        <v>120</v>
      </c>
      <c r="G78" s="251">
        <f t="shared" si="40"/>
        <v>120</v>
      </c>
      <c r="H78" s="252">
        <v>7.53</v>
      </c>
      <c r="I78" s="247">
        <f t="shared" si="44"/>
        <v>9.5058720000000001</v>
      </c>
      <c r="J78" s="247">
        <f t="shared" si="45"/>
        <v>1140.7</v>
      </c>
      <c r="K78" s="264">
        <f t="shared" si="46"/>
        <v>1140.7</v>
      </c>
      <c r="L78" s="213"/>
    </row>
    <row r="79" spans="1:13" ht="39" customHeight="1">
      <c r="A79" s="263" t="s">
        <v>2612</v>
      </c>
      <c r="B79" s="249">
        <v>2581</v>
      </c>
      <c r="C79" s="249" t="s">
        <v>12</v>
      </c>
      <c r="D79" s="250" t="s">
        <v>2548</v>
      </c>
      <c r="E79" s="249" t="s">
        <v>220</v>
      </c>
      <c r="F79" s="251">
        <v>19</v>
      </c>
      <c r="G79" s="251">
        <f t="shared" si="40"/>
        <v>19</v>
      </c>
      <c r="H79" s="252">
        <v>22.32</v>
      </c>
      <c r="I79" s="247">
        <f t="shared" si="44"/>
        <v>28.176767999999999</v>
      </c>
      <c r="J79" s="247">
        <f t="shared" si="45"/>
        <v>535.36</v>
      </c>
      <c r="K79" s="264">
        <f t="shared" si="46"/>
        <v>535.36</v>
      </c>
      <c r="L79" s="213"/>
    </row>
    <row r="80" spans="1:13" ht="26.1" customHeight="1">
      <c r="A80" s="263" t="s">
        <v>2613</v>
      </c>
      <c r="B80" s="249">
        <v>39800</v>
      </c>
      <c r="C80" s="249" t="s">
        <v>12</v>
      </c>
      <c r="D80" s="250" t="s">
        <v>2549</v>
      </c>
      <c r="E80" s="249" t="s">
        <v>220</v>
      </c>
      <c r="F80" s="251">
        <v>1</v>
      </c>
      <c r="G80" s="251">
        <f t="shared" si="40"/>
        <v>1</v>
      </c>
      <c r="H80" s="252">
        <v>88.16</v>
      </c>
      <c r="I80" s="247">
        <f t="shared" si="44"/>
        <v>111.293184</v>
      </c>
      <c r="J80" s="247">
        <f t="shared" si="45"/>
        <v>111.29</v>
      </c>
      <c r="K80" s="264">
        <f t="shared" si="46"/>
        <v>111.29</v>
      </c>
      <c r="L80" s="213"/>
    </row>
    <row r="81" spans="1:15" ht="39" customHeight="1">
      <c r="A81" s="263" t="s">
        <v>2614</v>
      </c>
      <c r="B81" s="249">
        <v>41474</v>
      </c>
      <c r="C81" s="249" t="s">
        <v>12</v>
      </c>
      <c r="D81" s="250" t="s">
        <v>2550</v>
      </c>
      <c r="E81" s="249" t="s">
        <v>220</v>
      </c>
      <c r="F81" s="251">
        <v>1</v>
      </c>
      <c r="G81" s="251">
        <f t="shared" si="40"/>
        <v>1</v>
      </c>
      <c r="H81" s="252">
        <v>90.04</v>
      </c>
      <c r="I81" s="247">
        <f t="shared" ref="I81:I82" si="47">(H81*26.24%)+H81</f>
        <v>113.66649600000001</v>
      </c>
      <c r="J81" s="247">
        <f t="shared" ref="J81:J82" si="48">ROUND(F81*I81,2)</f>
        <v>113.67</v>
      </c>
      <c r="K81" s="264">
        <f t="shared" ref="K81:K82" si="49">ROUND(G81*I81,2)</f>
        <v>113.67</v>
      </c>
      <c r="L81" s="213"/>
    </row>
    <row r="82" spans="1:15" ht="30" customHeight="1">
      <c r="A82" s="263" t="s">
        <v>2615</v>
      </c>
      <c r="B82" s="249">
        <v>425</v>
      </c>
      <c r="C82" s="249" t="s">
        <v>12</v>
      </c>
      <c r="D82" s="250" t="s">
        <v>1736</v>
      </c>
      <c r="E82" s="249" t="s">
        <v>220</v>
      </c>
      <c r="F82" s="251">
        <v>1</v>
      </c>
      <c r="G82" s="251">
        <f t="shared" si="40"/>
        <v>1</v>
      </c>
      <c r="H82" s="252">
        <v>7.39</v>
      </c>
      <c r="I82" s="247">
        <f t="shared" si="47"/>
        <v>9.3291360000000001</v>
      </c>
      <c r="J82" s="247">
        <f t="shared" si="48"/>
        <v>9.33</v>
      </c>
      <c r="K82" s="264">
        <f t="shared" si="49"/>
        <v>9.33</v>
      </c>
      <c r="L82" s="213"/>
    </row>
    <row r="83" spans="1:15" ht="39" customHeight="1">
      <c r="A83" s="263" t="s">
        <v>2616</v>
      </c>
      <c r="B83" s="249">
        <v>857</v>
      </c>
      <c r="C83" s="249" t="s">
        <v>12</v>
      </c>
      <c r="D83" s="250" t="s">
        <v>2551</v>
      </c>
      <c r="E83" s="249" t="s">
        <v>70</v>
      </c>
      <c r="F83" s="251">
        <v>1</v>
      </c>
      <c r="G83" s="251">
        <f t="shared" si="40"/>
        <v>1</v>
      </c>
      <c r="H83" s="252">
        <v>22.1</v>
      </c>
      <c r="I83" s="247">
        <f t="shared" si="36"/>
        <v>27.899039999999999</v>
      </c>
      <c r="J83" s="247">
        <f t="shared" si="0"/>
        <v>27.9</v>
      </c>
      <c r="K83" s="264">
        <f t="shared" si="1"/>
        <v>27.9</v>
      </c>
      <c r="L83" s="213"/>
    </row>
    <row r="84" spans="1:15" ht="26.1" customHeight="1">
      <c r="A84" s="263" t="s">
        <v>2617</v>
      </c>
      <c r="B84" s="249">
        <v>3379</v>
      </c>
      <c r="C84" s="249" t="s">
        <v>12</v>
      </c>
      <c r="D84" s="250" t="s">
        <v>1742</v>
      </c>
      <c r="E84" s="249" t="s">
        <v>220</v>
      </c>
      <c r="F84" s="251">
        <v>1</v>
      </c>
      <c r="G84" s="251">
        <f t="shared" si="40"/>
        <v>1</v>
      </c>
      <c r="H84" s="252">
        <v>77.959999999999994</v>
      </c>
      <c r="I84" s="247">
        <f t="shared" ref="I84:I85" si="50">(H84*26.24%)+H84</f>
        <v>98.416703999999982</v>
      </c>
      <c r="J84" s="247">
        <f t="shared" ref="J84:J85" si="51">ROUND(F84*I84,2)</f>
        <v>98.42</v>
      </c>
      <c r="K84" s="264">
        <f t="shared" ref="K84:K85" si="52">ROUND(G84*I84,2)</f>
        <v>98.42</v>
      </c>
      <c r="L84" s="213"/>
    </row>
    <row r="85" spans="1:15" ht="38.25">
      <c r="A85" s="263" t="s">
        <v>2620</v>
      </c>
      <c r="B85" s="249" t="s">
        <v>2623</v>
      </c>
      <c r="C85" s="249" t="s">
        <v>2622</v>
      </c>
      <c r="D85" s="250" t="s">
        <v>2621</v>
      </c>
      <c r="E85" s="249" t="s">
        <v>220</v>
      </c>
      <c r="F85" s="251">
        <v>12</v>
      </c>
      <c r="G85" s="251">
        <f t="shared" ref="G85" si="53">ROUND(F85,2)</f>
        <v>12</v>
      </c>
      <c r="H85" s="252">
        <v>198.39</v>
      </c>
      <c r="I85" s="247">
        <f t="shared" si="50"/>
        <v>250.44753599999999</v>
      </c>
      <c r="J85" s="247">
        <f t="shared" si="51"/>
        <v>3005.37</v>
      </c>
      <c r="K85" s="264">
        <f t="shared" si="52"/>
        <v>3005.37</v>
      </c>
      <c r="L85" s="213"/>
    </row>
    <row r="86" spans="1:15">
      <c r="A86" s="265" t="s">
        <v>2638</v>
      </c>
      <c r="B86" s="253" t="s">
        <v>9</v>
      </c>
      <c r="C86" s="253"/>
      <c r="D86" s="248" t="s">
        <v>2639</v>
      </c>
      <c r="E86" s="253"/>
      <c r="F86" s="253"/>
      <c r="G86" s="253"/>
      <c r="H86" s="253"/>
      <c r="I86" s="253"/>
      <c r="J86" s="253"/>
      <c r="K86" s="266"/>
      <c r="L86" s="256">
        <f>ROUND(SUM(J87),2)</f>
        <v>14860.97</v>
      </c>
      <c r="M86" s="256">
        <f>ROUND(SUM(K87),2)</f>
        <v>14860.97</v>
      </c>
    </row>
    <row r="87" spans="1:15">
      <c r="A87" s="263" t="s">
        <v>2243</v>
      </c>
      <c r="B87" s="249">
        <v>210023</v>
      </c>
      <c r="C87" s="249" t="s">
        <v>33</v>
      </c>
      <c r="D87" s="250" t="s">
        <v>2640</v>
      </c>
      <c r="E87" s="249" t="s">
        <v>1921</v>
      </c>
      <c r="F87" s="251">
        <v>400</v>
      </c>
      <c r="G87" s="251">
        <f t="shared" si="40"/>
        <v>400</v>
      </c>
      <c r="H87" s="252">
        <v>29.43</v>
      </c>
      <c r="I87" s="247">
        <f t="shared" si="36"/>
        <v>37.152431999999997</v>
      </c>
      <c r="J87" s="247">
        <f t="shared" ref="J87" si="54">ROUND(F87*I87,2)</f>
        <v>14860.97</v>
      </c>
      <c r="K87" s="264">
        <f t="shared" ref="K87" si="55">ROUND(G87*I87,2)</f>
        <v>14860.97</v>
      </c>
      <c r="L87" s="213"/>
    </row>
    <row r="88" spans="1:15" ht="24" customHeight="1">
      <c r="A88" s="419" t="s">
        <v>1893</v>
      </c>
      <c r="B88" s="420"/>
      <c r="C88" s="420"/>
      <c r="D88" s="420"/>
      <c r="E88" s="420"/>
      <c r="F88" s="420"/>
      <c r="G88" s="420"/>
      <c r="H88" s="420"/>
      <c r="I88" s="421"/>
      <c r="J88" s="422">
        <f>SUM(J14:J87)</f>
        <v>729485.09999999986</v>
      </c>
      <c r="K88" s="423"/>
      <c r="L88" s="260"/>
      <c r="M88" s="260"/>
      <c r="O88" s="254"/>
    </row>
    <row r="89" spans="1:15" s="40" customFormat="1" ht="30" customHeight="1" thickBot="1">
      <c r="A89" s="427" t="s">
        <v>2478</v>
      </c>
      <c r="B89" s="428"/>
      <c r="C89" s="428"/>
      <c r="D89" s="428"/>
      <c r="E89" s="428"/>
      <c r="F89" s="428"/>
      <c r="G89" s="428"/>
      <c r="H89" s="428"/>
      <c r="I89" s="428"/>
      <c r="J89" s="424">
        <f>ROUND((J88),2)</f>
        <v>729485.1</v>
      </c>
      <c r="K89" s="425"/>
      <c r="L89" s="259"/>
      <c r="M89" s="44"/>
      <c r="O89" s="254"/>
    </row>
    <row r="90" spans="1:15" ht="15.75">
      <c r="A90" s="436"/>
      <c r="B90" s="436"/>
      <c r="C90" s="436"/>
      <c r="D90" s="35"/>
      <c r="E90" s="36"/>
      <c r="F90" s="437"/>
      <c r="G90" s="437"/>
      <c r="H90" s="436"/>
      <c r="I90" s="438"/>
      <c r="J90" s="438"/>
      <c r="K90" s="436"/>
      <c r="L90" s="245"/>
    </row>
    <row r="91" spans="1:15" ht="15.75">
      <c r="A91" s="436"/>
      <c r="B91" s="436"/>
      <c r="C91" s="436"/>
      <c r="D91" s="35"/>
      <c r="E91" s="36"/>
      <c r="F91" s="437"/>
      <c r="G91" s="437"/>
      <c r="H91" s="436"/>
      <c r="I91" s="438"/>
      <c r="J91" s="438"/>
      <c r="K91" s="436"/>
      <c r="L91" s="245"/>
    </row>
    <row r="92" spans="1:15" ht="15.75">
      <c r="A92" s="436"/>
      <c r="B92" s="436"/>
      <c r="C92" s="436"/>
      <c r="D92" s="35"/>
      <c r="E92" s="36"/>
      <c r="F92" s="437"/>
      <c r="G92" s="437"/>
      <c r="H92" s="436"/>
      <c r="I92" s="438"/>
      <c r="J92" s="438"/>
      <c r="K92" s="436"/>
      <c r="L92" s="245"/>
    </row>
    <row r="93" spans="1:15" ht="60" customHeight="1">
      <c r="A93" s="37"/>
      <c r="B93" s="37"/>
      <c r="C93" s="37"/>
      <c r="D93" s="37"/>
      <c r="E93" s="37"/>
      <c r="F93" s="37"/>
      <c r="G93" s="37"/>
      <c r="H93" s="255"/>
      <c r="I93" s="37"/>
      <c r="J93" s="255"/>
      <c r="K93" s="255"/>
      <c r="L93" s="255"/>
      <c r="M93" s="254"/>
    </row>
    <row r="97" spans="9:12">
      <c r="K97" s="254"/>
      <c r="L97" s="254"/>
    </row>
    <row r="98" spans="9:12">
      <c r="I98" s="254"/>
    </row>
    <row r="101" spans="9:12">
      <c r="I101" s="254"/>
    </row>
  </sheetData>
  <mergeCells count="29">
    <mergeCell ref="L64:M64"/>
    <mergeCell ref="L60:M62"/>
    <mergeCell ref="P7:R7"/>
    <mergeCell ref="P8:Q8"/>
    <mergeCell ref="A10:C10"/>
    <mergeCell ref="E10:F10"/>
    <mergeCell ref="I10:K10"/>
    <mergeCell ref="G10:H10"/>
    <mergeCell ref="G11:H11"/>
    <mergeCell ref="M14:M17"/>
    <mergeCell ref="A92:C92"/>
    <mergeCell ref="F92:H92"/>
    <mergeCell ref="I92:K92"/>
    <mergeCell ref="A90:C90"/>
    <mergeCell ref="F90:H90"/>
    <mergeCell ref="I90:K90"/>
    <mergeCell ref="A91:C91"/>
    <mergeCell ref="F91:H91"/>
    <mergeCell ref="I91:K91"/>
    <mergeCell ref="A88:I88"/>
    <mergeCell ref="J88:K88"/>
    <mergeCell ref="J89:K89"/>
    <mergeCell ref="D3:F3"/>
    <mergeCell ref="A11:C11"/>
    <mergeCell ref="E11:F11"/>
    <mergeCell ref="A89:I89"/>
    <mergeCell ref="I11:K11"/>
    <mergeCell ref="A5:K5"/>
    <mergeCell ref="A7:K9"/>
  </mergeCells>
  <phoneticPr fontId="18" type="noConversion"/>
  <pageMargins left="0.511811024" right="0.511811024" top="0.78740157499999996" bottom="0.78740157499999996" header="0.31496062000000002" footer="0.31496062000000002"/>
  <pageSetup paperSize="9" scale="4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52"/>
  <sheetViews>
    <sheetView view="pageBreakPreview" zoomScale="60" zoomScaleNormal="100" workbookViewId="0">
      <selection activeCell="I17" sqref="I17"/>
    </sheetView>
  </sheetViews>
  <sheetFormatPr defaultColWidth="9" defaultRowHeight="15"/>
  <cols>
    <col min="1" max="2" width="10" style="34" bestFit="1" customWidth="1"/>
    <col min="3" max="3" width="13.25" style="34" bestFit="1" customWidth="1"/>
    <col min="4" max="4" width="60" style="34" bestFit="1" customWidth="1"/>
    <col min="5" max="5" width="8" style="34" bestFit="1" customWidth="1"/>
    <col min="6" max="8" width="13" style="34" bestFit="1" customWidth="1"/>
    <col min="9" max="9" width="15.375" style="215" bestFit="1" customWidth="1"/>
    <col min="10" max="10" width="16.875" style="34" customWidth="1"/>
    <col min="11" max="11" width="13.875" style="34" bestFit="1" customWidth="1"/>
    <col min="12" max="16384" width="9" style="34"/>
  </cols>
  <sheetData>
    <row r="1" spans="1:11" ht="47.25">
      <c r="A1" s="216" t="s">
        <v>708</v>
      </c>
      <c r="B1" s="217" t="s">
        <v>709</v>
      </c>
      <c r="C1" s="217" t="s">
        <v>710</v>
      </c>
      <c r="D1" s="217" t="s">
        <v>711</v>
      </c>
      <c r="E1" s="217" t="s">
        <v>712</v>
      </c>
      <c r="F1" s="217" t="s">
        <v>713</v>
      </c>
      <c r="G1" s="217" t="s">
        <v>714</v>
      </c>
      <c r="H1" s="218" t="s">
        <v>715</v>
      </c>
      <c r="I1" s="217" t="s">
        <v>716</v>
      </c>
      <c r="J1" s="217" t="s">
        <v>2474</v>
      </c>
    </row>
    <row r="2" spans="1:11" s="206" customFormat="1" ht="57" customHeight="1">
      <c r="A2" s="202" t="s">
        <v>2349</v>
      </c>
      <c r="B2" s="203" t="s">
        <v>1947</v>
      </c>
      <c r="C2" s="203" t="s">
        <v>12</v>
      </c>
      <c r="D2" s="201" t="s">
        <v>2103</v>
      </c>
      <c r="E2" s="203" t="s">
        <v>80</v>
      </c>
      <c r="F2" s="204">
        <v>16805.580000000002</v>
      </c>
      <c r="G2" s="205">
        <v>10.75</v>
      </c>
      <c r="H2" s="209">
        <f t="shared" ref="H2:H65" si="0">(G2*26.24%)+G2</f>
        <v>13.5708</v>
      </c>
      <c r="I2" s="212">
        <f t="shared" ref="I2:I65" si="1">ROUND(F2*H2,2)</f>
        <v>228065.17</v>
      </c>
      <c r="J2" s="219">
        <f t="shared" ref="J2:J33" si="2">I2/$I$248</f>
        <v>7.0759767564738336</v>
      </c>
    </row>
    <row r="3" spans="1:11" s="206" customFormat="1" ht="37.5" customHeight="1">
      <c r="A3" s="202" t="s">
        <v>2348</v>
      </c>
      <c r="B3" s="203" t="s">
        <v>1946</v>
      </c>
      <c r="C3" s="203" t="s">
        <v>12</v>
      </c>
      <c r="D3" s="201" t="s">
        <v>181</v>
      </c>
      <c r="E3" s="203" t="s">
        <v>1921</v>
      </c>
      <c r="F3" s="204">
        <v>619</v>
      </c>
      <c r="G3" s="205">
        <v>118.47</v>
      </c>
      <c r="H3" s="209">
        <f t="shared" si="0"/>
        <v>149.55652799999999</v>
      </c>
      <c r="I3" s="212">
        <f t="shared" si="1"/>
        <v>92575.49</v>
      </c>
      <c r="J3" s="219">
        <f t="shared" si="2"/>
        <v>2.8722580280854624</v>
      </c>
    </row>
    <row r="4" spans="1:11" s="206" customFormat="1" ht="48" customHeight="1">
      <c r="A4" s="202" t="s">
        <v>2361</v>
      </c>
      <c r="B4" s="203">
        <v>94213</v>
      </c>
      <c r="C4" s="203" t="s">
        <v>12</v>
      </c>
      <c r="D4" s="201" t="s">
        <v>235</v>
      </c>
      <c r="E4" s="203" t="s">
        <v>1921</v>
      </c>
      <c r="F4" s="204">
        <f>0.72+562.5+187.5</f>
        <v>750.72</v>
      </c>
      <c r="G4" s="205">
        <v>65.010000000000005</v>
      </c>
      <c r="H4" s="209">
        <f t="shared" si="0"/>
        <v>82.068624</v>
      </c>
      <c r="I4" s="212">
        <f t="shared" si="1"/>
        <v>61610.559999999998</v>
      </c>
      <c r="J4" s="219">
        <f t="shared" si="2"/>
        <v>1.9115364722870067</v>
      </c>
      <c r="K4" s="207">
        <v>1526415.75</v>
      </c>
    </row>
    <row r="5" spans="1:11" s="206" customFormat="1" ht="39.75" customHeight="1">
      <c r="A5" s="202" t="s">
        <v>2246</v>
      </c>
      <c r="B5" s="203" t="s">
        <v>1956</v>
      </c>
      <c r="C5" s="203" t="s">
        <v>12</v>
      </c>
      <c r="D5" s="201" t="s">
        <v>263</v>
      </c>
      <c r="E5" s="203" t="s">
        <v>1921</v>
      </c>
      <c r="F5" s="204">
        <v>1032.57</v>
      </c>
      <c r="G5" s="205">
        <v>35.39</v>
      </c>
      <c r="H5" s="209">
        <f t="shared" si="0"/>
        <v>44.676335999999999</v>
      </c>
      <c r="I5" s="212">
        <f t="shared" si="1"/>
        <v>46131.44</v>
      </c>
      <c r="J5" s="219">
        <f t="shared" si="2"/>
        <v>1.4312794767507342</v>
      </c>
      <c r="K5" s="208" t="e">
        <f>K4-#REF!</f>
        <v>#REF!</v>
      </c>
    </row>
    <row r="6" spans="1:11" s="206" customFormat="1" ht="55.5" customHeight="1">
      <c r="A6" s="202" t="s">
        <v>2253</v>
      </c>
      <c r="B6" s="203" t="s">
        <v>1961</v>
      </c>
      <c r="C6" s="203" t="s">
        <v>12</v>
      </c>
      <c r="D6" s="201" t="s">
        <v>2113</v>
      </c>
      <c r="E6" s="203" t="s">
        <v>1921</v>
      </c>
      <c r="F6" s="204">
        <v>619</v>
      </c>
      <c r="G6" s="205">
        <v>54.78</v>
      </c>
      <c r="H6" s="209">
        <f t="shared" si="0"/>
        <v>69.154271999999992</v>
      </c>
      <c r="I6" s="212">
        <f t="shared" si="1"/>
        <v>42806.49</v>
      </c>
      <c r="J6" s="219">
        <f t="shared" si="2"/>
        <v>1.3281191874508043</v>
      </c>
    </row>
    <row r="7" spans="1:11" ht="24" customHeight="1">
      <c r="A7" s="101" t="s">
        <v>2212</v>
      </c>
      <c r="B7" s="38">
        <v>90777</v>
      </c>
      <c r="C7" s="38" t="s">
        <v>12</v>
      </c>
      <c r="D7" s="41" t="s">
        <v>2166</v>
      </c>
      <c r="E7" s="38" t="s">
        <v>14</v>
      </c>
      <c r="F7" s="42">
        <v>240</v>
      </c>
      <c r="G7" s="43">
        <v>136.41</v>
      </c>
      <c r="H7" s="210">
        <f t="shared" si="0"/>
        <v>172.20398399999999</v>
      </c>
      <c r="I7" s="213">
        <f t="shared" si="1"/>
        <v>41328.959999999999</v>
      </c>
      <c r="J7" s="220">
        <f t="shared" si="2"/>
        <v>1.2822771680973328</v>
      </c>
    </row>
    <row r="8" spans="1:11" ht="40.5" customHeight="1">
      <c r="A8" s="101" t="s">
        <v>2360</v>
      </c>
      <c r="B8" s="38">
        <v>170099</v>
      </c>
      <c r="C8" s="38" t="s">
        <v>33</v>
      </c>
      <c r="D8" s="41" t="s">
        <v>2172</v>
      </c>
      <c r="E8" s="38" t="s">
        <v>70</v>
      </c>
      <c r="F8" s="42">
        <v>298</v>
      </c>
      <c r="G8" s="43">
        <v>102.71</v>
      </c>
      <c r="H8" s="210">
        <f t="shared" si="0"/>
        <v>129.66110399999999</v>
      </c>
      <c r="I8" s="213">
        <f t="shared" si="1"/>
        <v>38639.01</v>
      </c>
      <c r="J8" s="220">
        <f t="shared" si="2"/>
        <v>1.1988184633943009</v>
      </c>
    </row>
    <row r="9" spans="1:11" s="174" customFormat="1" ht="26.1" customHeight="1">
      <c r="A9" s="101" t="s">
        <v>2211</v>
      </c>
      <c r="B9" s="38">
        <v>93572</v>
      </c>
      <c r="C9" s="38" t="s">
        <v>12</v>
      </c>
      <c r="D9" s="41" t="s">
        <v>2165</v>
      </c>
      <c r="E9" s="38" t="s">
        <v>2152</v>
      </c>
      <c r="F9" s="42">
        <f>3*2</f>
        <v>6</v>
      </c>
      <c r="G9" s="43">
        <v>5045.37</v>
      </c>
      <c r="H9" s="210">
        <f t="shared" si="0"/>
        <v>6369.2750879999994</v>
      </c>
      <c r="I9" s="213">
        <f t="shared" si="1"/>
        <v>38215.65</v>
      </c>
      <c r="J9" s="220">
        <f t="shared" si="2"/>
        <v>1.185683246299903</v>
      </c>
    </row>
    <row r="10" spans="1:11" ht="26.1" customHeight="1">
      <c r="A10" s="101" t="s">
        <v>2241</v>
      </c>
      <c r="B10" s="38" t="s">
        <v>1951</v>
      </c>
      <c r="C10" s="38" t="s">
        <v>12</v>
      </c>
      <c r="D10" s="41" t="s">
        <v>2106</v>
      </c>
      <c r="E10" s="38" t="s">
        <v>1921</v>
      </c>
      <c r="F10" s="42">
        <v>25.43</v>
      </c>
      <c r="G10" s="43">
        <v>1160.01</v>
      </c>
      <c r="H10" s="210">
        <f t="shared" si="0"/>
        <v>1464.396624</v>
      </c>
      <c r="I10" s="213">
        <f t="shared" si="1"/>
        <v>37239.61</v>
      </c>
      <c r="J10" s="220">
        <f t="shared" si="2"/>
        <v>1.1554005145991846</v>
      </c>
    </row>
    <row r="11" spans="1:11" s="174" customFormat="1" ht="47.25" customHeight="1">
      <c r="A11" s="101" t="s">
        <v>2295</v>
      </c>
      <c r="B11" s="38" t="s">
        <v>2077</v>
      </c>
      <c r="C11" s="38" t="s">
        <v>12</v>
      </c>
      <c r="D11" s="41" t="s">
        <v>690</v>
      </c>
      <c r="E11" s="38" t="s">
        <v>70</v>
      </c>
      <c r="F11" s="42">
        <v>255</v>
      </c>
      <c r="G11" s="43">
        <v>102.71</v>
      </c>
      <c r="H11" s="210">
        <f t="shared" si="0"/>
        <v>129.66110399999999</v>
      </c>
      <c r="I11" s="213">
        <f t="shared" si="1"/>
        <v>33063.58</v>
      </c>
      <c r="J11" s="220">
        <f t="shared" si="2"/>
        <v>1.0258345172382661</v>
      </c>
    </row>
    <row r="12" spans="1:11" s="174" customFormat="1" ht="60.75" customHeight="1">
      <c r="A12" s="101" t="s">
        <v>2247</v>
      </c>
      <c r="B12" s="38" t="s">
        <v>1957</v>
      </c>
      <c r="C12" s="38" t="s">
        <v>12</v>
      </c>
      <c r="D12" s="41" t="s">
        <v>266</v>
      </c>
      <c r="E12" s="38" t="s">
        <v>1921</v>
      </c>
      <c r="F12" s="42">
        <v>897.78</v>
      </c>
      <c r="G12" s="43">
        <v>28.8</v>
      </c>
      <c r="H12" s="210">
        <f t="shared" si="0"/>
        <v>36.357120000000002</v>
      </c>
      <c r="I12" s="213">
        <f t="shared" si="1"/>
        <v>32640.7</v>
      </c>
      <c r="J12" s="220">
        <f t="shared" si="2"/>
        <v>1.0127141926802565</v>
      </c>
    </row>
    <row r="13" spans="1:11" s="174" customFormat="1" ht="39" customHeight="1">
      <c r="A13" s="101" t="s">
        <v>2210</v>
      </c>
      <c r="B13" s="38">
        <v>93563</v>
      </c>
      <c r="C13" s="38" t="s">
        <v>12</v>
      </c>
      <c r="D13" s="41" t="s">
        <v>2164</v>
      </c>
      <c r="E13" s="38" t="s">
        <v>2152</v>
      </c>
      <c r="F13" s="42">
        <f>3*2</f>
        <v>6</v>
      </c>
      <c r="G13" s="43">
        <v>4284.8500000000004</v>
      </c>
      <c r="H13" s="210">
        <f t="shared" si="0"/>
        <v>5409.1946400000006</v>
      </c>
      <c r="I13" s="213">
        <f t="shared" si="1"/>
        <v>32455.17</v>
      </c>
      <c r="J13" s="220">
        <f t="shared" si="2"/>
        <v>1.00695791710504</v>
      </c>
    </row>
    <row r="14" spans="1:11" s="174" customFormat="1" ht="47.25" customHeight="1">
      <c r="A14" s="101" t="s">
        <v>2239</v>
      </c>
      <c r="B14" s="38" t="s">
        <v>1949</v>
      </c>
      <c r="C14" s="38" t="s">
        <v>12</v>
      </c>
      <c r="D14" s="41" t="s">
        <v>2104</v>
      </c>
      <c r="E14" s="38" t="s">
        <v>1921</v>
      </c>
      <c r="F14" s="42">
        <v>395.31</v>
      </c>
      <c r="G14" s="43">
        <v>63.46</v>
      </c>
      <c r="H14" s="210">
        <f t="shared" si="0"/>
        <v>80.111903999999996</v>
      </c>
      <c r="I14" s="213">
        <f t="shared" si="1"/>
        <v>31669.040000000001</v>
      </c>
      <c r="J14" s="220">
        <f t="shared" si="2"/>
        <v>0.98256735537408046</v>
      </c>
    </row>
    <row r="15" spans="1:11" s="174" customFormat="1" ht="47.25" customHeight="1">
      <c r="A15" s="101" t="s">
        <v>2216</v>
      </c>
      <c r="B15" s="38" t="s">
        <v>1912</v>
      </c>
      <c r="C15" s="38" t="s">
        <v>12</v>
      </c>
      <c r="D15" s="41" t="s">
        <v>2086</v>
      </c>
      <c r="E15" s="38" t="s">
        <v>70</v>
      </c>
      <c r="F15" s="200">
        <v>270</v>
      </c>
      <c r="G15" s="43">
        <v>82.84</v>
      </c>
      <c r="H15" s="210">
        <f t="shared" si="0"/>
        <v>104.57721599999999</v>
      </c>
      <c r="I15" s="213">
        <f t="shared" si="1"/>
        <v>28235.85</v>
      </c>
      <c r="J15" s="220">
        <f t="shared" si="2"/>
        <v>0.87604879911861011</v>
      </c>
    </row>
    <row r="16" spans="1:11" s="174" customFormat="1" ht="47.25" customHeight="1">
      <c r="A16" s="101" t="s">
        <v>2319</v>
      </c>
      <c r="B16" s="38" t="s">
        <v>1861</v>
      </c>
      <c r="C16" s="38" t="s">
        <v>2306</v>
      </c>
      <c r="D16" s="41" t="s">
        <v>725</v>
      </c>
      <c r="E16" s="38" t="s">
        <v>2307</v>
      </c>
      <c r="F16" s="199">
        <f>(101+36.1+23.5/3)+1</f>
        <v>145.93333333333334</v>
      </c>
      <c r="G16" s="43">
        <f>CPUs!I17</f>
        <v>149.69816666666668</v>
      </c>
      <c r="H16" s="210">
        <f t="shared" si="0"/>
        <v>188.97896560000001</v>
      </c>
      <c r="I16" s="213">
        <f t="shared" si="1"/>
        <v>27578.33</v>
      </c>
      <c r="J16" s="220">
        <f t="shared" si="2"/>
        <v>0.85564850635616574</v>
      </c>
      <c r="K16" s="174">
        <f>2*5*4*6</f>
        <v>240</v>
      </c>
    </row>
    <row r="17" spans="1:10" s="174" customFormat="1" ht="39" customHeight="1">
      <c r="A17" s="101" t="s">
        <v>2238</v>
      </c>
      <c r="B17" s="38" t="s">
        <v>1948</v>
      </c>
      <c r="C17" s="38" t="s">
        <v>12</v>
      </c>
      <c r="D17" s="41" t="s">
        <v>199</v>
      </c>
      <c r="E17" s="38" t="s">
        <v>1921</v>
      </c>
      <c r="F17" s="42">
        <v>84.2</v>
      </c>
      <c r="G17" s="43">
        <v>247.42</v>
      </c>
      <c r="H17" s="211">
        <f t="shared" si="0"/>
        <v>312.34300799999994</v>
      </c>
      <c r="I17" s="213">
        <f t="shared" si="1"/>
        <v>26299.279999999999</v>
      </c>
      <c r="J17" s="220">
        <f t="shared" si="2"/>
        <v>0.81596455079921737</v>
      </c>
    </row>
    <row r="18" spans="1:10" s="175" customFormat="1" ht="39" customHeight="1">
      <c r="A18" s="101" t="s">
        <v>2324</v>
      </c>
      <c r="B18" s="38" t="s">
        <v>1920</v>
      </c>
      <c r="C18" s="38" t="s">
        <v>12</v>
      </c>
      <c r="D18" s="41" t="s">
        <v>111</v>
      </c>
      <c r="E18" s="38" t="s">
        <v>1922</v>
      </c>
      <c r="F18" s="42">
        <v>16.96</v>
      </c>
      <c r="G18" s="43">
        <v>1177.6500000000001</v>
      </c>
      <c r="H18" s="211">
        <f t="shared" si="0"/>
        <v>1486.66536</v>
      </c>
      <c r="I18" s="213">
        <f t="shared" si="1"/>
        <v>25213.84</v>
      </c>
      <c r="J18" s="220">
        <f t="shared" si="2"/>
        <v>0.78228756184668702</v>
      </c>
    </row>
    <row r="19" spans="1:10" ht="39" customHeight="1">
      <c r="A19" s="101" t="s">
        <v>2455</v>
      </c>
      <c r="B19" s="38" t="s">
        <v>2070</v>
      </c>
      <c r="C19" s="38" t="s">
        <v>12</v>
      </c>
      <c r="D19" s="41" t="s">
        <v>2145</v>
      </c>
      <c r="E19" s="38" t="s">
        <v>70</v>
      </c>
      <c r="F19" s="42">
        <v>231.5</v>
      </c>
      <c r="G19" s="43">
        <v>67.7</v>
      </c>
      <c r="H19" s="210">
        <f t="shared" si="0"/>
        <v>85.464480000000009</v>
      </c>
      <c r="I19" s="213">
        <f t="shared" si="1"/>
        <v>19785.03</v>
      </c>
      <c r="J19" s="220">
        <f t="shared" si="2"/>
        <v>0.61385266503489977</v>
      </c>
    </row>
    <row r="20" spans="1:10" ht="39" customHeight="1">
      <c r="A20" s="101" t="s">
        <v>2345</v>
      </c>
      <c r="B20" s="38" t="s">
        <v>1943</v>
      </c>
      <c r="C20" s="38" t="s">
        <v>12</v>
      </c>
      <c r="D20" s="41" t="s">
        <v>2102</v>
      </c>
      <c r="E20" s="38" t="s">
        <v>1922</v>
      </c>
      <c r="F20" s="42">
        <v>30.95</v>
      </c>
      <c r="G20" s="43">
        <v>483.3</v>
      </c>
      <c r="H20" s="210">
        <f t="shared" si="0"/>
        <v>610.11792000000003</v>
      </c>
      <c r="I20" s="213">
        <f t="shared" si="1"/>
        <v>18883.150000000001</v>
      </c>
      <c r="J20" s="220">
        <f t="shared" si="2"/>
        <v>0.58587083020615938</v>
      </c>
    </row>
    <row r="21" spans="1:10" ht="39" customHeight="1">
      <c r="A21" s="101" t="s">
        <v>2338</v>
      </c>
      <c r="B21" s="38" t="s">
        <v>1938</v>
      </c>
      <c r="C21" s="38" t="s">
        <v>12</v>
      </c>
      <c r="D21" s="41" t="s">
        <v>2097</v>
      </c>
      <c r="E21" s="38" t="s">
        <v>1921</v>
      </c>
      <c r="F21" s="42">
        <v>80.739999999999995</v>
      </c>
      <c r="G21" s="43">
        <v>181.81</v>
      </c>
      <c r="H21" s="210">
        <f t="shared" si="0"/>
        <v>229.516944</v>
      </c>
      <c r="I21" s="213">
        <f t="shared" si="1"/>
        <v>18531.2</v>
      </c>
      <c r="J21" s="220">
        <f t="shared" si="2"/>
        <v>0.57495118816068191</v>
      </c>
    </row>
    <row r="22" spans="1:10" ht="65.099999999999994" customHeight="1">
      <c r="A22" s="101" t="s">
        <v>2263</v>
      </c>
      <c r="B22" s="38">
        <v>102491</v>
      </c>
      <c r="C22" s="38" t="s">
        <v>12</v>
      </c>
      <c r="D22" s="41" t="s">
        <v>2303</v>
      </c>
      <c r="E22" s="38" t="s">
        <v>1921</v>
      </c>
      <c r="F22" s="42">
        <v>659.8</v>
      </c>
      <c r="G22" s="43">
        <v>21.04</v>
      </c>
      <c r="H22" s="210">
        <f t="shared" si="0"/>
        <v>26.560896</v>
      </c>
      <c r="I22" s="213">
        <f t="shared" si="1"/>
        <v>17524.88</v>
      </c>
      <c r="J22" s="220">
        <f t="shared" si="2"/>
        <v>0.54372898562280747</v>
      </c>
    </row>
    <row r="23" spans="1:10" ht="65.099999999999994" customHeight="1">
      <c r="A23" s="101" t="s">
        <v>2330</v>
      </c>
      <c r="B23" s="38" t="s">
        <v>1933</v>
      </c>
      <c r="C23" s="38" t="s">
        <v>12</v>
      </c>
      <c r="D23" s="41" t="s">
        <v>133</v>
      </c>
      <c r="E23" s="38" t="s">
        <v>1922</v>
      </c>
      <c r="F23" s="42">
        <v>12.92</v>
      </c>
      <c r="G23" s="43">
        <v>1047.5999999999999</v>
      </c>
      <c r="H23" s="210">
        <f t="shared" si="0"/>
        <v>1322.4902399999999</v>
      </c>
      <c r="I23" s="213">
        <f t="shared" si="1"/>
        <v>17086.57</v>
      </c>
      <c r="J23" s="220">
        <f t="shared" si="2"/>
        <v>0.53012992807215187</v>
      </c>
    </row>
    <row r="24" spans="1:10" ht="39" customHeight="1">
      <c r="A24" s="101" t="s">
        <v>2261</v>
      </c>
      <c r="B24" s="38">
        <v>100739</v>
      </c>
      <c r="C24" s="38" t="s">
        <v>12</v>
      </c>
      <c r="D24" s="41" t="s">
        <v>304</v>
      </c>
      <c r="E24" s="38" t="s">
        <v>1921</v>
      </c>
      <c r="F24" s="42">
        <f>712.79+187.5+19.32+16.44+562.5</f>
        <v>1498.5500000000002</v>
      </c>
      <c r="G24" s="43">
        <v>8.65</v>
      </c>
      <c r="H24" s="210">
        <f t="shared" si="0"/>
        <v>10.91976</v>
      </c>
      <c r="I24" s="213">
        <f t="shared" si="1"/>
        <v>16363.81</v>
      </c>
      <c r="J24" s="220">
        <f t="shared" si="2"/>
        <v>0.50770549140561039</v>
      </c>
    </row>
    <row r="25" spans="1:10" ht="39" customHeight="1">
      <c r="A25" s="101" t="s">
        <v>2347</v>
      </c>
      <c r="B25" s="38" t="s">
        <v>1945</v>
      </c>
      <c r="C25" s="38" t="s">
        <v>12</v>
      </c>
      <c r="D25" s="41" t="s">
        <v>178</v>
      </c>
      <c r="E25" s="38" t="s">
        <v>80</v>
      </c>
      <c r="F25" s="42">
        <v>916.12</v>
      </c>
      <c r="G25" s="43">
        <v>13.72</v>
      </c>
      <c r="H25" s="210">
        <f t="shared" si="0"/>
        <v>17.320128</v>
      </c>
      <c r="I25" s="213">
        <f t="shared" si="1"/>
        <v>15867.32</v>
      </c>
      <c r="J25" s="220">
        <f t="shared" si="2"/>
        <v>0.49230133434023432</v>
      </c>
    </row>
    <row r="26" spans="1:10" ht="39" customHeight="1">
      <c r="A26" s="101" t="s">
        <v>2260</v>
      </c>
      <c r="B26" s="38">
        <v>88489</v>
      </c>
      <c r="C26" s="38" t="s">
        <v>12</v>
      </c>
      <c r="D26" s="41" t="s">
        <v>298</v>
      </c>
      <c r="E26" s="38" t="s">
        <v>1921</v>
      </c>
      <c r="F26" s="42">
        <f>445.41+307.09+145.28</f>
        <v>897.78</v>
      </c>
      <c r="G26" s="43">
        <v>13.59</v>
      </c>
      <c r="H26" s="210">
        <f t="shared" si="0"/>
        <v>17.156016000000001</v>
      </c>
      <c r="I26" s="213">
        <f t="shared" si="1"/>
        <v>15402.33</v>
      </c>
      <c r="J26" s="220">
        <f t="shared" si="2"/>
        <v>0.47787449997533427</v>
      </c>
    </row>
    <row r="27" spans="1:10" ht="39" customHeight="1">
      <c r="A27" s="101" t="s">
        <v>2305</v>
      </c>
      <c r="B27" s="38">
        <v>90778</v>
      </c>
      <c r="C27" s="38" t="s">
        <v>12</v>
      </c>
      <c r="D27" s="41" t="s">
        <v>757</v>
      </c>
      <c r="E27" s="38" t="s">
        <v>14</v>
      </c>
      <c r="F27" s="42">
        <f>32*2.5</f>
        <v>80</v>
      </c>
      <c r="G27" s="43">
        <v>143.07</v>
      </c>
      <c r="H27" s="210">
        <f t="shared" si="0"/>
        <v>180.61156799999998</v>
      </c>
      <c r="I27" s="213">
        <f t="shared" si="1"/>
        <v>14448.93</v>
      </c>
      <c r="J27" s="220">
        <f t="shared" si="2"/>
        <v>0.4482941995742597</v>
      </c>
    </row>
    <row r="28" spans="1:10" ht="39" customHeight="1">
      <c r="A28" s="101" t="s">
        <v>2262</v>
      </c>
      <c r="B28" s="38" t="s">
        <v>1967</v>
      </c>
      <c r="C28" s="38" t="s">
        <v>12</v>
      </c>
      <c r="D28" s="41" t="s">
        <v>2116</v>
      </c>
      <c r="E28" s="38" t="s">
        <v>1921</v>
      </c>
      <c r="F28" s="42">
        <v>921.8</v>
      </c>
      <c r="G28" s="43">
        <v>11.99</v>
      </c>
      <c r="H28" s="210">
        <f t="shared" si="0"/>
        <v>15.136175999999999</v>
      </c>
      <c r="I28" s="213">
        <f t="shared" si="1"/>
        <v>13952.53</v>
      </c>
      <c r="J28" s="220">
        <f t="shared" si="2"/>
        <v>0.4328928348594564</v>
      </c>
    </row>
    <row r="29" spans="1:10" ht="39" customHeight="1">
      <c r="A29" s="101" t="s">
        <v>2249</v>
      </c>
      <c r="B29" s="38">
        <v>104615</v>
      </c>
      <c r="C29" s="38" t="s">
        <v>12</v>
      </c>
      <c r="D29" s="41" t="s">
        <v>2173</v>
      </c>
      <c r="E29" s="38" t="s">
        <v>1921</v>
      </c>
      <c r="F29" s="42">
        <f>12.02+11.45+7.8</f>
        <v>31.27</v>
      </c>
      <c r="G29" s="43">
        <v>344.28</v>
      </c>
      <c r="H29" s="210">
        <f t="shared" si="0"/>
        <v>434.61907199999996</v>
      </c>
      <c r="I29" s="213">
        <f t="shared" si="1"/>
        <v>13590.54</v>
      </c>
      <c r="J29" s="220">
        <f t="shared" si="2"/>
        <v>0.42166169059452563</v>
      </c>
    </row>
    <row r="30" spans="1:10" ht="39" customHeight="1">
      <c r="A30" s="101" t="s">
        <v>2335</v>
      </c>
      <c r="B30" s="38" t="s">
        <v>1935</v>
      </c>
      <c r="C30" s="38" t="s">
        <v>12</v>
      </c>
      <c r="D30" s="41" t="s">
        <v>148</v>
      </c>
      <c r="E30" s="38" t="s">
        <v>1922</v>
      </c>
      <c r="F30" s="42">
        <v>10.14</v>
      </c>
      <c r="G30" s="43">
        <v>1048.7</v>
      </c>
      <c r="H30" s="210">
        <f t="shared" si="0"/>
        <v>1323.87888</v>
      </c>
      <c r="I30" s="213">
        <f t="shared" si="1"/>
        <v>13424.13</v>
      </c>
      <c r="J30" s="220">
        <f t="shared" si="2"/>
        <v>0.41649863438543933</v>
      </c>
    </row>
    <row r="31" spans="1:10" ht="39" customHeight="1">
      <c r="A31" s="101" t="s">
        <v>2231</v>
      </c>
      <c r="B31" s="38" t="s">
        <v>1928</v>
      </c>
      <c r="C31" s="38" t="s">
        <v>12</v>
      </c>
      <c r="D31" s="41" t="s">
        <v>118</v>
      </c>
      <c r="E31" s="38" t="s">
        <v>1921</v>
      </c>
      <c r="F31" s="42">
        <v>182.4</v>
      </c>
      <c r="G31" s="43">
        <v>55.14</v>
      </c>
      <c r="H31" s="210">
        <f t="shared" si="0"/>
        <v>69.608735999999993</v>
      </c>
      <c r="I31" s="213">
        <f t="shared" si="1"/>
        <v>12696.63</v>
      </c>
      <c r="J31" s="220">
        <f t="shared" si="2"/>
        <v>0.3939271339220643</v>
      </c>
    </row>
    <row r="32" spans="1:10" ht="39" customHeight="1">
      <c r="A32" s="101" t="s">
        <v>2233</v>
      </c>
      <c r="B32" s="38" t="s">
        <v>1928</v>
      </c>
      <c r="C32" s="38" t="s">
        <v>12</v>
      </c>
      <c r="D32" s="41" t="s">
        <v>118</v>
      </c>
      <c r="E32" s="38" t="s">
        <v>1921</v>
      </c>
      <c r="F32" s="42">
        <v>169.88</v>
      </c>
      <c r="G32" s="43">
        <v>55.14</v>
      </c>
      <c r="H32" s="210">
        <f t="shared" si="0"/>
        <v>69.608735999999993</v>
      </c>
      <c r="I32" s="213">
        <f t="shared" si="1"/>
        <v>11825.13</v>
      </c>
      <c r="J32" s="220">
        <f t="shared" si="2"/>
        <v>0.36688787254222732</v>
      </c>
    </row>
    <row r="33" spans="1:10" ht="39" customHeight="1">
      <c r="A33" s="101" t="s">
        <v>2356</v>
      </c>
      <c r="B33" s="38">
        <v>91341</v>
      </c>
      <c r="C33" s="38" t="s">
        <v>12</v>
      </c>
      <c r="D33" s="41" t="s">
        <v>214</v>
      </c>
      <c r="E33" s="38" t="s">
        <v>1921</v>
      </c>
      <c r="F33" s="42">
        <f>6.6+6.93+0.75</f>
        <v>14.28</v>
      </c>
      <c r="G33" s="43">
        <v>652.20000000000005</v>
      </c>
      <c r="H33" s="210">
        <f t="shared" si="0"/>
        <v>823.33728000000008</v>
      </c>
      <c r="I33" s="213">
        <f t="shared" si="1"/>
        <v>11757.26</v>
      </c>
      <c r="J33" s="220">
        <f t="shared" si="2"/>
        <v>0.36478212994916998</v>
      </c>
    </row>
    <row r="34" spans="1:10" ht="39" customHeight="1">
      <c r="A34" s="101" t="s">
        <v>2251</v>
      </c>
      <c r="B34" s="38" t="s">
        <v>1959</v>
      </c>
      <c r="C34" s="38" t="s">
        <v>12</v>
      </c>
      <c r="D34" s="41" t="s">
        <v>2111</v>
      </c>
      <c r="E34" s="38" t="s">
        <v>1921</v>
      </c>
      <c r="F34" s="42">
        <v>55.45</v>
      </c>
      <c r="G34" s="43">
        <v>164.69</v>
      </c>
      <c r="H34" s="210">
        <f t="shared" si="0"/>
        <v>207.90465599999999</v>
      </c>
      <c r="I34" s="213">
        <f t="shared" si="1"/>
        <v>11528.31</v>
      </c>
      <c r="J34" s="220">
        <f t="shared" ref="J34:J65" si="3">I34/$I$248</f>
        <v>0.35767870035317034</v>
      </c>
    </row>
    <row r="35" spans="1:10" ht="39" customHeight="1">
      <c r="A35" s="101" t="s">
        <v>2244</v>
      </c>
      <c r="B35" s="38">
        <v>98557</v>
      </c>
      <c r="C35" s="38" t="s">
        <v>12</v>
      </c>
      <c r="D35" s="41" t="s">
        <v>253</v>
      </c>
      <c r="E35" s="38" t="s">
        <v>1921</v>
      </c>
      <c r="F35" s="42">
        <f>75.2+65.31+28.28</f>
        <v>168.79</v>
      </c>
      <c r="G35" s="43">
        <v>53.66</v>
      </c>
      <c r="H35" s="210">
        <f t="shared" si="0"/>
        <v>67.740383999999992</v>
      </c>
      <c r="I35" s="213">
        <f t="shared" si="1"/>
        <v>11433.9</v>
      </c>
      <c r="J35" s="220">
        <f t="shared" si="3"/>
        <v>0.35474952460231501</v>
      </c>
    </row>
    <row r="36" spans="1:10" ht="39" customHeight="1">
      <c r="A36" s="101" t="s">
        <v>2250</v>
      </c>
      <c r="B36" s="38">
        <v>12816</v>
      </c>
      <c r="C36" s="38" t="s">
        <v>28</v>
      </c>
      <c r="D36" s="41" t="s">
        <v>2174</v>
      </c>
      <c r="E36" s="38" t="s">
        <v>1921</v>
      </c>
      <c r="F36" s="42">
        <v>83.5</v>
      </c>
      <c r="G36" s="43">
        <v>106.8</v>
      </c>
      <c r="H36" s="210">
        <f t="shared" si="0"/>
        <v>134.82432</v>
      </c>
      <c r="I36" s="213">
        <f t="shared" si="1"/>
        <v>11257.83</v>
      </c>
      <c r="J36" s="220">
        <f t="shared" si="3"/>
        <v>0.34928675609841614</v>
      </c>
    </row>
    <row r="37" spans="1:10" ht="39" customHeight="1">
      <c r="A37" s="101" t="s">
        <v>2314</v>
      </c>
      <c r="B37" s="38" t="s">
        <v>1903</v>
      </c>
      <c r="C37" s="38" t="s">
        <v>12</v>
      </c>
      <c r="D37" s="41" t="s">
        <v>1907</v>
      </c>
      <c r="E37" s="38" t="s">
        <v>70</v>
      </c>
      <c r="F37" s="42">
        <v>146</v>
      </c>
      <c r="G37" s="43">
        <v>59.72</v>
      </c>
      <c r="H37" s="210">
        <f t="shared" si="0"/>
        <v>75.390527999999989</v>
      </c>
      <c r="I37" s="213">
        <f t="shared" si="1"/>
        <v>11007.02</v>
      </c>
      <c r="J37" s="220">
        <f t="shared" si="3"/>
        <v>0.34150509557440362</v>
      </c>
    </row>
    <row r="38" spans="1:10" ht="39" customHeight="1">
      <c r="A38" s="101" t="s">
        <v>2248</v>
      </c>
      <c r="B38" s="38" t="s">
        <v>1958</v>
      </c>
      <c r="C38" s="38" t="s">
        <v>12</v>
      </c>
      <c r="D38" s="41" t="s">
        <v>2110</v>
      </c>
      <c r="E38" s="38" t="s">
        <v>1921</v>
      </c>
      <c r="F38" s="42">
        <v>103.52</v>
      </c>
      <c r="G38" s="43">
        <v>77.95</v>
      </c>
      <c r="H38" s="210">
        <f t="shared" si="0"/>
        <v>98.404079999999993</v>
      </c>
      <c r="I38" s="213">
        <f t="shared" si="1"/>
        <v>10186.790000000001</v>
      </c>
      <c r="J38" s="220">
        <f t="shared" si="3"/>
        <v>0.31605654323753196</v>
      </c>
    </row>
    <row r="39" spans="1:10" ht="39" customHeight="1">
      <c r="A39" s="101" t="s">
        <v>2440</v>
      </c>
      <c r="B39" s="38" t="s">
        <v>2057</v>
      </c>
      <c r="C39" s="38" t="s">
        <v>12</v>
      </c>
      <c r="D39" s="41" t="s">
        <v>2141</v>
      </c>
      <c r="E39" s="38" t="s">
        <v>70</v>
      </c>
      <c r="F39" s="42">
        <v>370.4</v>
      </c>
      <c r="G39" s="43">
        <v>20.91</v>
      </c>
      <c r="H39" s="210">
        <f t="shared" si="0"/>
        <v>26.396784</v>
      </c>
      <c r="I39" s="213">
        <f t="shared" si="1"/>
        <v>9777.3700000000008</v>
      </c>
      <c r="J39" s="220">
        <f t="shared" si="3"/>
        <v>0.30335383022074158</v>
      </c>
    </row>
    <row r="40" spans="1:10" ht="39" customHeight="1">
      <c r="A40" s="101" t="s">
        <v>1869</v>
      </c>
      <c r="B40" s="38" t="s">
        <v>1897</v>
      </c>
      <c r="C40" s="38" t="s">
        <v>1896</v>
      </c>
      <c r="D40" s="41" t="s">
        <v>1895</v>
      </c>
      <c r="E40" s="38" t="s">
        <v>70</v>
      </c>
      <c r="F40" s="42">
        <v>90</v>
      </c>
      <c r="G40" s="43">
        <v>85</v>
      </c>
      <c r="H40" s="210">
        <f t="shared" si="0"/>
        <v>107.304</v>
      </c>
      <c r="I40" s="213">
        <f t="shared" si="1"/>
        <v>9657.36</v>
      </c>
      <c r="J40" s="220">
        <f t="shared" si="3"/>
        <v>0.29963038586251528</v>
      </c>
    </row>
    <row r="41" spans="1:10" ht="39" customHeight="1">
      <c r="A41" s="101" t="s">
        <v>2325</v>
      </c>
      <c r="B41" s="38" t="s">
        <v>1920</v>
      </c>
      <c r="C41" s="38" t="s">
        <v>12</v>
      </c>
      <c r="D41" s="41" t="s">
        <v>111</v>
      </c>
      <c r="E41" s="38" t="s">
        <v>1922</v>
      </c>
      <c r="F41" s="42">
        <v>6.43</v>
      </c>
      <c r="G41" s="43">
        <v>1177.6500000000001</v>
      </c>
      <c r="H41" s="210">
        <f t="shared" si="0"/>
        <v>1486.66536</v>
      </c>
      <c r="I41" s="213">
        <f t="shared" si="1"/>
        <v>9559.26</v>
      </c>
      <c r="J41" s="220">
        <f t="shared" si="3"/>
        <v>0.29658672373817557</v>
      </c>
    </row>
    <row r="42" spans="1:10" ht="39" customHeight="1">
      <c r="A42" s="101" t="s">
        <v>2405</v>
      </c>
      <c r="B42" s="38" t="s">
        <v>2008</v>
      </c>
      <c r="C42" s="38" t="s">
        <v>12</v>
      </c>
      <c r="D42" s="41" t="s">
        <v>456</v>
      </c>
      <c r="E42" s="38" t="s">
        <v>220</v>
      </c>
      <c r="F42" s="42">
        <v>10</v>
      </c>
      <c r="G42" s="43">
        <v>718.55</v>
      </c>
      <c r="H42" s="210">
        <f t="shared" si="0"/>
        <v>907.09751999999992</v>
      </c>
      <c r="I42" s="213">
        <f t="shared" si="1"/>
        <v>9070.98</v>
      </c>
      <c r="J42" s="220">
        <f t="shared" si="3"/>
        <v>0.28143729109727278</v>
      </c>
    </row>
    <row r="43" spans="1:10" ht="39" customHeight="1">
      <c r="A43" s="101" t="s">
        <v>2317</v>
      </c>
      <c r="B43" s="38">
        <v>10778</v>
      </c>
      <c r="C43" s="38" t="s">
        <v>12</v>
      </c>
      <c r="D43" s="41" t="s">
        <v>2085</v>
      </c>
      <c r="E43" s="38" t="s">
        <v>2152</v>
      </c>
      <c r="F43" s="42">
        <v>6</v>
      </c>
      <c r="G43" s="43">
        <v>1129.3699999999999</v>
      </c>
      <c r="H43" s="210">
        <f t="shared" si="0"/>
        <v>1425.7166879999997</v>
      </c>
      <c r="I43" s="213">
        <f t="shared" si="1"/>
        <v>8554.2999999999993</v>
      </c>
      <c r="J43" s="220">
        <f t="shared" si="3"/>
        <v>0.26540671672006777</v>
      </c>
    </row>
    <row r="44" spans="1:10" ht="39" customHeight="1">
      <c r="A44" s="101" t="s">
        <v>2218</v>
      </c>
      <c r="B44" s="38" t="s">
        <v>1914</v>
      </c>
      <c r="C44" s="38" t="s">
        <v>12</v>
      </c>
      <c r="D44" s="41" t="s">
        <v>2087</v>
      </c>
      <c r="E44" s="38" t="s">
        <v>1921</v>
      </c>
      <c r="F44" s="42">
        <v>78.260000000000005</v>
      </c>
      <c r="G44" s="43">
        <v>79.27</v>
      </c>
      <c r="H44" s="210">
        <f t="shared" si="0"/>
        <v>100.070448</v>
      </c>
      <c r="I44" s="213">
        <f t="shared" si="1"/>
        <v>7831.51</v>
      </c>
      <c r="J44" s="220">
        <f t="shared" si="3"/>
        <v>0.24298134927000203</v>
      </c>
    </row>
    <row r="45" spans="1:10" ht="39" customHeight="1">
      <c r="A45" s="101" t="s">
        <v>2315</v>
      </c>
      <c r="B45" s="38">
        <v>10775</v>
      </c>
      <c r="C45" s="38" t="s">
        <v>12</v>
      </c>
      <c r="D45" s="41" t="s">
        <v>2083</v>
      </c>
      <c r="E45" s="38" t="s">
        <v>2152</v>
      </c>
      <c r="F45" s="42">
        <v>6</v>
      </c>
      <c r="G45" s="43">
        <v>903.5</v>
      </c>
      <c r="H45" s="210">
        <f t="shared" si="0"/>
        <v>1140.5783999999999</v>
      </c>
      <c r="I45" s="213">
        <f t="shared" si="1"/>
        <v>6843.47</v>
      </c>
      <c r="J45" s="220">
        <f t="shared" si="3"/>
        <v>0.21232630415957851</v>
      </c>
    </row>
    <row r="46" spans="1:10" ht="39" customHeight="1">
      <c r="A46" s="101" t="s">
        <v>2451</v>
      </c>
      <c r="B46" s="38" t="s">
        <v>2066</v>
      </c>
      <c r="C46" s="38" t="s">
        <v>12</v>
      </c>
      <c r="D46" s="41" t="s">
        <v>648</v>
      </c>
      <c r="E46" s="38" t="s">
        <v>70</v>
      </c>
      <c r="F46" s="42">
        <v>1072.5</v>
      </c>
      <c r="G46" s="43">
        <v>5.03</v>
      </c>
      <c r="H46" s="210">
        <f t="shared" si="0"/>
        <v>6.3498720000000004</v>
      </c>
      <c r="I46" s="213">
        <f t="shared" si="1"/>
        <v>6810.24</v>
      </c>
      <c r="J46" s="220">
        <f t="shared" si="3"/>
        <v>0.21129530627586998</v>
      </c>
    </row>
    <row r="47" spans="1:10" ht="39" customHeight="1">
      <c r="A47" s="101" t="s">
        <v>2327</v>
      </c>
      <c r="B47" s="38" t="s">
        <v>1930</v>
      </c>
      <c r="C47" s="38" t="s">
        <v>12</v>
      </c>
      <c r="D47" s="41" t="s">
        <v>124</v>
      </c>
      <c r="E47" s="38" t="s">
        <v>80</v>
      </c>
      <c r="F47" s="42">
        <v>406.18</v>
      </c>
      <c r="G47" s="43">
        <v>13.21</v>
      </c>
      <c r="H47" s="210">
        <f t="shared" si="0"/>
        <v>16.676304000000002</v>
      </c>
      <c r="I47" s="213">
        <f t="shared" si="1"/>
        <v>6773.58</v>
      </c>
      <c r="J47" s="220">
        <f t="shared" si="3"/>
        <v>0.21015788880922073</v>
      </c>
    </row>
    <row r="48" spans="1:10" ht="39" customHeight="1">
      <c r="A48" s="101" t="s">
        <v>2224</v>
      </c>
      <c r="B48" s="38" t="s">
        <v>1923</v>
      </c>
      <c r="C48" s="38" t="s">
        <v>12</v>
      </c>
      <c r="D48" s="41" t="s">
        <v>2093</v>
      </c>
      <c r="E48" s="38" t="s">
        <v>1922</v>
      </c>
      <c r="F48" s="42">
        <v>4.93</v>
      </c>
      <c r="G48" s="43">
        <v>1081.44</v>
      </c>
      <c r="H48" s="210">
        <f t="shared" si="0"/>
        <v>1365.2098559999999</v>
      </c>
      <c r="I48" s="213">
        <f t="shared" si="1"/>
        <v>6730.48</v>
      </c>
      <c r="J48" s="220">
        <f t="shared" si="3"/>
        <v>0.20882066314602971</v>
      </c>
    </row>
    <row r="49" spans="1:10" ht="39" customHeight="1">
      <c r="A49" s="101" t="s">
        <v>2328</v>
      </c>
      <c r="B49" s="38" t="s">
        <v>1931</v>
      </c>
      <c r="C49" s="38" t="s">
        <v>12</v>
      </c>
      <c r="D49" s="41" t="s">
        <v>127</v>
      </c>
      <c r="E49" s="38" t="s">
        <v>80</v>
      </c>
      <c r="F49" s="42">
        <v>472.41</v>
      </c>
      <c r="G49" s="43">
        <v>11.18</v>
      </c>
      <c r="H49" s="210">
        <f t="shared" si="0"/>
        <v>14.113631999999999</v>
      </c>
      <c r="I49" s="213">
        <f t="shared" si="1"/>
        <v>6667.42</v>
      </c>
      <c r="J49" s="220">
        <f t="shared" si="3"/>
        <v>0.20686415617802914</v>
      </c>
    </row>
    <row r="50" spans="1:10" ht="39" customHeight="1">
      <c r="A50" s="101" t="s">
        <v>2243</v>
      </c>
      <c r="B50" s="38" t="s">
        <v>1953</v>
      </c>
      <c r="C50" s="38" t="s">
        <v>12</v>
      </c>
      <c r="D50" s="41" t="s">
        <v>2108</v>
      </c>
      <c r="E50" s="38" t="s">
        <v>1921</v>
      </c>
      <c r="F50" s="42">
        <v>78.42</v>
      </c>
      <c r="G50" s="43">
        <v>66.38</v>
      </c>
      <c r="H50" s="210">
        <f t="shared" si="0"/>
        <v>83.798111999999989</v>
      </c>
      <c r="I50" s="213">
        <f t="shared" si="1"/>
        <v>6571.45</v>
      </c>
      <c r="J50" s="220">
        <f t="shared" si="3"/>
        <v>0.20388657968391213</v>
      </c>
    </row>
    <row r="51" spans="1:10" ht="39" customHeight="1">
      <c r="A51" s="101" t="s">
        <v>2225</v>
      </c>
      <c r="B51" s="38" t="s">
        <v>1924</v>
      </c>
      <c r="C51" s="38" t="s">
        <v>12</v>
      </c>
      <c r="D51" s="41" t="s">
        <v>104</v>
      </c>
      <c r="E51" s="38" t="s">
        <v>1921</v>
      </c>
      <c r="F51" s="42">
        <v>75.2</v>
      </c>
      <c r="G51" s="43">
        <v>69.05</v>
      </c>
      <c r="H51" s="210">
        <f t="shared" si="0"/>
        <v>87.168719999999993</v>
      </c>
      <c r="I51" s="213">
        <f t="shared" si="1"/>
        <v>6555.09</v>
      </c>
      <c r="J51" s="220">
        <f t="shared" si="3"/>
        <v>0.20337899240201412</v>
      </c>
    </row>
    <row r="52" spans="1:10" ht="39" customHeight="1">
      <c r="A52" s="101" t="s">
        <v>2245</v>
      </c>
      <c r="B52" s="38" t="s">
        <v>1955</v>
      </c>
      <c r="C52" s="38" t="s">
        <v>12</v>
      </c>
      <c r="D52" s="41" t="s">
        <v>260</v>
      </c>
      <c r="E52" s="38" t="s">
        <v>1921</v>
      </c>
      <c r="F52" s="42">
        <v>1032.57</v>
      </c>
      <c r="G52" s="43">
        <v>5</v>
      </c>
      <c r="H52" s="210">
        <f t="shared" si="0"/>
        <v>6.3119999999999994</v>
      </c>
      <c r="I52" s="213">
        <f t="shared" si="1"/>
        <v>6517.58</v>
      </c>
      <c r="J52" s="220">
        <f t="shared" si="3"/>
        <v>0.20221520273551075</v>
      </c>
    </row>
    <row r="53" spans="1:10" ht="39" customHeight="1">
      <c r="A53" s="101" t="s">
        <v>2162</v>
      </c>
      <c r="B53" s="38" t="s">
        <v>1901</v>
      </c>
      <c r="C53" s="38" t="s">
        <v>12</v>
      </c>
      <c r="D53" s="41" t="s">
        <v>1905</v>
      </c>
      <c r="E53" s="38" t="s">
        <v>1921</v>
      </c>
      <c r="F53" s="42">
        <v>57.2</v>
      </c>
      <c r="G53" s="43">
        <v>86.61</v>
      </c>
      <c r="H53" s="210">
        <f t="shared" si="0"/>
        <v>109.33646399999999</v>
      </c>
      <c r="I53" s="213">
        <f t="shared" si="1"/>
        <v>6254.05</v>
      </c>
      <c r="J53" s="220">
        <f t="shared" si="3"/>
        <v>0.19403888999721078</v>
      </c>
    </row>
    <row r="54" spans="1:10" ht="26.1" customHeight="1">
      <c r="A54" s="101" t="s">
        <v>2358</v>
      </c>
      <c r="B54" s="38" t="s">
        <v>1954</v>
      </c>
      <c r="C54" s="38" t="s">
        <v>12</v>
      </c>
      <c r="D54" s="41" t="s">
        <v>2109</v>
      </c>
      <c r="E54" s="38" t="s">
        <v>70</v>
      </c>
      <c r="F54" s="42">
        <v>30.92</v>
      </c>
      <c r="G54" s="43">
        <v>157.04</v>
      </c>
      <c r="H54" s="210">
        <f t="shared" si="0"/>
        <v>198.24729599999998</v>
      </c>
      <c r="I54" s="213">
        <f t="shared" si="1"/>
        <v>6129.81</v>
      </c>
      <c r="J54" s="220">
        <f t="shared" si="3"/>
        <v>0.19018420516206341</v>
      </c>
    </row>
    <row r="55" spans="1:10" ht="42.75" customHeight="1">
      <c r="A55" s="101" t="s">
        <v>2357</v>
      </c>
      <c r="B55" s="38">
        <v>94569</v>
      </c>
      <c r="C55" s="38" t="s">
        <v>12</v>
      </c>
      <c r="D55" s="41" t="s">
        <v>230</v>
      </c>
      <c r="E55" s="38" t="s">
        <v>1921</v>
      </c>
      <c r="F55" s="42">
        <v>6.48</v>
      </c>
      <c r="G55" s="43">
        <v>662.11</v>
      </c>
      <c r="H55" s="210">
        <f t="shared" si="0"/>
        <v>835.84766400000001</v>
      </c>
      <c r="I55" s="213">
        <f t="shared" si="1"/>
        <v>5416.29</v>
      </c>
      <c r="J55" s="220">
        <f t="shared" si="3"/>
        <v>0.16804644982099484</v>
      </c>
    </row>
    <row r="56" spans="1:10" ht="51.95" customHeight="1">
      <c r="A56" s="101" t="s">
        <v>2316</v>
      </c>
      <c r="B56" s="38">
        <v>10776</v>
      </c>
      <c r="C56" s="38" t="s">
        <v>12</v>
      </c>
      <c r="D56" s="41" t="s">
        <v>2084</v>
      </c>
      <c r="E56" s="38" t="s">
        <v>2152</v>
      </c>
      <c r="F56" s="42">
        <v>6</v>
      </c>
      <c r="G56" s="43">
        <v>705.85</v>
      </c>
      <c r="H56" s="210">
        <f t="shared" si="0"/>
        <v>891.06503999999995</v>
      </c>
      <c r="I56" s="213">
        <f t="shared" si="1"/>
        <v>5346.39</v>
      </c>
      <c r="J56" s="220">
        <f t="shared" si="3"/>
        <v>0.16587772420946231</v>
      </c>
    </row>
    <row r="57" spans="1:10" ht="39" customHeight="1">
      <c r="A57" s="101" t="s">
        <v>1865</v>
      </c>
      <c r="B57" s="38">
        <v>2708</v>
      </c>
      <c r="C57" s="38" t="s">
        <v>12</v>
      </c>
      <c r="D57" s="41" t="s">
        <v>1899</v>
      </c>
      <c r="E57" s="38" t="s">
        <v>14</v>
      </c>
      <c r="F57" s="42">
        <f>5*5</f>
        <v>25</v>
      </c>
      <c r="G57" s="43">
        <v>165.73</v>
      </c>
      <c r="H57" s="210">
        <f t="shared" si="0"/>
        <v>209.21755199999998</v>
      </c>
      <c r="I57" s="213">
        <f t="shared" si="1"/>
        <v>5230.4399999999996</v>
      </c>
      <c r="J57" s="220">
        <f t="shared" si="3"/>
        <v>0.16228024588818624</v>
      </c>
    </row>
    <row r="58" spans="1:10" ht="39" customHeight="1">
      <c r="A58" s="101" t="s">
        <v>2420</v>
      </c>
      <c r="B58" s="38" t="s">
        <v>2043</v>
      </c>
      <c r="C58" s="38" t="s">
        <v>12</v>
      </c>
      <c r="D58" s="41" t="s">
        <v>574</v>
      </c>
      <c r="E58" s="38" t="s">
        <v>220</v>
      </c>
      <c r="F58" s="42">
        <v>10</v>
      </c>
      <c r="G58" s="43">
        <v>407.93</v>
      </c>
      <c r="H58" s="210">
        <f t="shared" si="0"/>
        <v>514.97083199999997</v>
      </c>
      <c r="I58" s="213">
        <f t="shared" si="1"/>
        <v>5149.71</v>
      </c>
      <c r="J58" s="220">
        <f t="shared" si="3"/>
        <v>0.15977550742439481</v>
      </c>
    </row>
    <row r="59" spans="1:10" ht="39" customHeight="1">
      <c r="A59" s="101" t="s">
        <v>2254</v>
      </c>
      <c r="B59" s="38" t="s">
        <v>1962</v>
      </c>
      <c r="C59" s="38" t="s">
        <v>12</v>
      </c>
      <c r="D59" s="41" t="s">
        <v>283</v>
      </c>
      <c r="E59" s="38" t="s">
        <v>1921</v>
      </c>
      <c r="F59" s="42">
        <v>61.95</v>
      </c>
      <c r="G59" s="43">
        <v>64.59</v>
      </c>
      <c r="H59" s="210">
        <f t="shared" si="0"/>
        <v>81.538415999999998</v>
      </c>
      <c r="I59" s="213">
        <f t="shared" si="1"/>
        <v>5051.3</v>
      </c>
      <c r="J59" s="220">
        <f t="shared" si="3"/>
        <v>0.15672222720363777</v>
      </c>
    </row>
    <row r="60" spans="1:10" ht="39" customHeight="1">
      <c r="A60" s="101" t="s">
        <v>2398</v>
      </c>
      <c r="B60" s="38" t="s">
        <v>2002</v>
      </c>
      <c r="C60" s="38" t="s">
        <v>12</v>
      </c>
      <c r="D60" s="41" t="s">
        <v>432</v>
      </c>
      <c r="E60" s="38" t="s">
        <v>220</v>
      </c>
      <c r="F60" s="42">
        <v>2</v>
      </c>
      <c r="G60" s="43">
        <v>1982.22</v>
      </c>
      <c r="H60" s="210">
        <f t="shared" si="0"/>
        <v>2502.3545279999998</v>
      </c>
      <c r="I60" s="213">
        <f t="shared" si="1"/>
        <v>5004.71</v>
      </c>
      <c r="J60" s="220">
        <f t="shared" si="3"/>
        <v>0.15527672039045751</v>
      </c>
    </row>
    <row r="61" spans="1:10" ht="39" customHeight="1">
      <c r="A61" s="101" t="s">
        <v>2220</v>
      </c>
      <c r="B61" s="38" t="s">
        <v>1916</v>
      </c>
      <c r="C61" s="38" t="s">
        <v>12</v>
      </c>
      <c r="D61" s="41" t="s">
        <v>2089</v>
      </c>
      <c r="E61" s="38" t="s">
        <v>80</v>
      </c>
      <c r="F61" s="42">
        <v>216.63</v>
      </c>
      <c r="G61" s="43">
        <v>18.3</v>
      </c>
      <c r="H61" s="210">
        <f t="shared" si="0"/>
        <v>23.10192</v>
      </c>
      <c r="I61" s="213">
        <f t="shared" si="1"/>
        <v>5004.57</v>
      </c>
      <c r="J61" s="220">
        <f t="shared" si="3"/>
        <v>0.15527237673401093</v>
      </c>
    </row>
    <row r="62" spans="1:10" ht="39" customHeight="1">
      <c r="A62" s="101" t="s">
        <v>2313</v>
      </c>
      <c r="B62" s="38">
        <v>12075</v>
      </c>
      <c r="C62" s="38" t="s">
        <v>33</v>
      </c>
      <c r="D62" s="41" t="s">
        <v>2153</v>
      </c>
      <c r="E62" s="38" t="s">
        <v>2154</v>
      </c>
      <c r="F62" s="42">
        <v>1</v>
      </c>
      <c r="G62" s="43">
        <v>3612.94</v>
      </c>
      <c r="H62" s="210">
        <f t="shared" si="0"/>
        <v>4560.9754560000001</v>
      </c>
      <c r="I62" s="213">
        <f t="shared" si="1"/>
        <v>4560.9799999999996</v>
      </c>
      <c r="J62" s="220">
        <f t="shared" si="3"/>
        <v>0.14150950128308509</v>
      </c>
    </row>
    <row r="63" spans="1:10" ht="26.1" customHeight="1">
      <c r="A63" s="101" t="s">
        <v>2214</v>
      </c>
      <c r="B63" s="38" t="s">
        <v>1909</v>
      </c>
      <c r="C63" s="38" t="s">
        <v>12</v>
      </c>
      <c r="D63" s="41" t="s">
        <v>56</v>
      </c>
      <c r="E63" s="38" t="s">
        <v>1922</v>
      </c>
      <c r="F63" s="42">
        <v>66.28</v>
      </c>
      <c r="G63" s="43">
        <v>53.74</v>
      </c>
      <c r="H63" s="210">
        <f t="shared" si="0"/>
        <v>67.841375999999997</v>
      </c>
      <c r="I63" s="213">
        <f t="shared" si="1"/>
        <v>4496.53</v>
      </c>
      <c r="J63" s="220">
        <f t="shared" si="3"/>
        <v>0.13950986801179366</v>
      </c>
    </row>
    <row r="64" spans="1:10" ht="39" customHeight="1">
      <c r="A64" s="101" t="s">
        <v>2329</v>
      </c>
      <c r="B64" s="38" t="s">
        <v>1932</v>
      </c>
      <c r="C64" s="38" t="s">
        <v>12</v>
      </c>
      <c r="D64" s="41" t="s">
        <v>130</v>
      </c>
      <c r="E64" s="38" t="s">
        <v>80</v>
      </c>
      <c r="F64" s="42">
        <v>211.61</v>
      </c>
      <c r="G64" s="43">
        <v>16.010000000000002</v>
      </c>
      <c r="H64" s="210">
        <f t="shared" si="0"/>
        <v>20.211024000000002</v>
      </c>
      <c r="I64" s="213">
        <f t="shared" si="1"/>
        <v>4276.8500000000004</v>
      </c>
      <c r="J64" s="220">
        <f t="shared" si="3"/>
        <v>0.1326940505247913</v>
      </c>
    </row>
    <row r="65" spans="1:10" ht="57" customHeight="1">
      <c r="A65" s="101" t="s">
        <v>2442</v>
      </c>
      <c r="B65" s="38" t="s">
        <v>2059</v>
      </c>
      <c r="C65" s="38" t="s">
        <v>12</v>
      </c>
      <c r="D65" s="41" t="s">
        <v>619</v>
      </c>
      <c r="E65" s="38" t="s">
        <v>70</v>
      </c>
      <c r="F65" s="42">
        <v>60</v>
      </c>
      <c r="G65" s="43">
        <v>55.54</v>
      </c>
      <c r="H65" s="210">
        <f t="shared" si="0"/>
        <v>70.113696000000004</v>
      </c>
      <c r="I65" s="213">
        <f t="shared" si="1"/>
        <v>4206.82</v>
      </c>
      <c r="J65" s="220">
        <f t="shared" si="3"/>
        <v>0.13052129151798694</v>
      </c>
    </row>
    <row r="66" spans="1:10" ht="39" customHeight="1">
      <c r="A66" s="101" t="s">
        <v>2299</v>
      </c>
      <c r="B66" s="38">
        <v>11795</v>
      </c>
      <c r="C66" s="38" t="s">
        <v>12</v>
      </c>
      <c r="D66" s="41" t="s">
        <v>2185</v>
      </c>
      <c r="E66" s="38" t="s">
        <v>1921</v>
      </c>
      <c r="F66" s="42">
        <v>3.79</v>
      </c>
      <c r="G66" s="43">
        <v>875.47</v>
      </c>
      <c r="H66" s="210">
        <f t="shared" ref="H66:H129" si="4">(G66*26.24%)+G66</f>
        <v>1105.1933280000001</v>
      </c>
      <c r="I66" s="213">
        <f t="shared" ref="I66:I129" si="5">ROUND(F66*H66,2)</f>
        <v>4188.68</v>
      </c>
      <c r="J66" s="220">
        <f t="shared" ref="J66:J129" si="6">I66/$I$248</f>
        <v>0.12995847774698266</v>
      </c>
    </row>
    <row r="67" spans="1:10" ht="39" customHeight="1">
      <c r="A67" s="101" t="s">
        <v>2453</v>
      </c>
      <c r="B67" s="38" t="s">
        <v>2068</v>
      </c>
      <c r="C67" s="38" t="s">
        <v>12</v>
      </c>
      <c r="D67" s="41" t="s">
        <v>654</v>
      </c>
      <c r="E67" s="38" t="s">
        <v>70</v>
      </c>
      <c r="F67" s="42">
        <v>286.75</v>
      </c>
      <c r="G67" s="43">
        <v>10.94</v>
      </c>
      <c r="H67" s="210">
        <f t="shared" si="4"/>
        <v>13.810655999999998</v>
      </c>
      <c r="I67" s="213">
        <f t="shared" si="5"/>
        <v>3960.21</v>
      </c>
      <c r="J67" s="220">
        <f t="shared" si="6"/>
        <v>0.12286994068737124</v>
      </c>
    </row>
    <row r="68" spans="1:10" ht="26.1" customHeight="1">
      <c r="A68" s="101" t="s">
        <v>2332</v>
      </c>
      <c r="B68" s="38" t="s">
        <v>1930</v>
      </c>
      <c r="C68" s="38" t="s">
        <v>12</v>
      </c>
      <c r="D68" s="41" t="s">
        <v>124</v>
      </c>
      <c r="E68" s="38" t="s">
        <v>80</v>
      </c>
      <c r="F68" s="42">
        <v>233.64</v>
      </c>
      <c r="G68" s="43">
        <v>13.21</v>
      </c>
      <c r="H68" s="210">
        <f t="shared" si="4"/>
        <v>16.676304000000002</v>
      </c>
      <c r="I68" s="213">
        <f t="shared" si="5"/>
        <v>3896.25</v>
      </c>
      <c r="J68" s="220">
        <f t="shared" si="6"/>
        <v>0.12088551021364276</v>
      </c>
    </row>
    <row r="69" spans="1:10" ht="40.5" customHeight="1">
      <c r="A69" s="101" t="s">
        <v>2221</v>
      </c>
      <c r="B69" s="38" t="s">
        <v>1917</v>
      </c>
      <c r="C69" s="38" t="s">
        <v>12</v>
      </c>
      <c r="D69" s="41" t="s">
        <v>2090</v>
      </c>
      <c r="E69" s="38" t="s">
        <v>80</v>
      </c>
      <c r="F69" s="42">
        <v>190.34</v>
      </c>
      <c r="G69" s="43">
        <v>16.14</v>
      </c>
      <c r="H69" s="210">
        <f t="shared" si="4"/>
        <v>20.375136000000001</v>
      </c>
      <c r="I69" s="213">
        <f t="shared" si="5"/>
        <v>3878.2</v>
      </c>
      <c r="J69" s="220">
        <f t="shared" si="6"/>
        <v>0.12032548879321124</v>
      </c>
    </row>
    <row r="70" spans="1:10" s="175" customFormat="1" ht="56.25" customHeight="1">
      <c r="A70" s="101" t="s">
        <v>2161</v>
      </c>
      <c r="B70" s="38" t="s">
        <v>1900</v>
      </c>
      <c r="C70" s="38" t="s">
        <v>12</v>
      </c>
      <c r="D70" s="41" t="s">
        <v>1904</v>
      </c>
      <c r="E70" s="38" t="s">
        <v>1921</v>
      </c>
      <c r="F70" s="42">
        <v>6.48</v>
      </c>
      <c r="G70" s="43">
        <v>461.96</v>
      </c>
      <c r="H70" s="210">
        <f t="shared" si="4"/>
        <v>583.17830399999991</v>
      </c>
      <c r="I70" s="213">
        <f t="shared" si="5"/>
        <v>3779</v>
      </c>
      <c r="J70" s="220">
        <f t="shared" si="6"/>
        <v>0.11724769793964863</v>
      </c>
    </row>
    <row r="71" spans="1:10" s="175" customFormat="1" ht="56.25" customHeight="1">
      <c r="A71" s="101" t="s">
        <v>2465</v>
      </c>
      <c r="B71" s="38" t="s">
        <v>2470</v>
      </c>
      <c r="C71" s="38" t="s">
        <v>12</v>
      </c>
      <c r="D71" s="41" t="s">
        <v>2148</v>
      </c>
      <c r="E71" s="38" t="s">
        <v>70</v>
      </c>
      <c r="F71" s="42">
        <v>4</v>
      </c>
      <c r="G71" s="43">
        <f>CPUs!I31</f>
        <v>748.96170000000006</v>
      </c>
      <c r="H71" s="210">
        <f t="shared" si="4"/>
        <v>945.48925008000003</v>
      </c>
      <c r="I71" s="213">
        <f t="shared" si="5"/>
        <v>3781.96</v>
      </c>
      <c r="J71" s="220">
        <f t="shared" si="6"/>
        <v>0.11733953524737591</v>
      </c>
    </row>
    <row r="72" spans="1:10" s="175" customFormat="1" ht="56.25" customHeight="1">
      <c r="A72" s="101" t="s">
        <v>2468</v>
      </c>
      <c r="B72" s="38">
        <v>12628</v>
      </c>
      <c r="C72" s="38" t="s">
        <v>28</v>
      </c>
      <c r="D72" s="41" t="s">
        <v>2209</v>
      </c>
      <c r="E72" s="38" t="s">
        <v>220</v>
      </c>
      <c r="F72" s="42">
        <v>1</v>
      </c>
      <c r="G72" s="43">
        <v>2958</v>
      </c>
      <c r="H72" s="210">
        <f t="shared" si="4"/>
        <v>3734.1792</v>
      </c>
      <c r="I72" s="213">
        <f t="shared" si="5"/>
        <v>3734.18</v>
      </c>
      <c r="J72" s="220">
        <f t="shared" si="6"/>
        <v>0.11585710735439987</v>
      </c>
    </row>
    <row r="73" spans="1:10" ht="26.1" customHeight="1">
      <c r="A73" s="101" t="s">
        <v>2422</v>
      </c>
      <c r="B73" s="38" t="s">
        <v>2045</v>
      </c>
      <c r="C73" s="38" t="s">
        <v>12</v>
      </c>
      <c r="D73" s="41" t="s">
        <v>580</v>
      </c>
      <c r="E73" s="38" t="s">
        <v>220</v>
      </c>
      <c r="F73" s="42">
        <v>2</v>
      </c>
      <c r="G73" s="43">
        <v>1379.72</v>
      </c>
      <c r="H73" s="210">
        <f t="shared" si="4"/>
        <v>1741.7585280000001</v>
      </c>
      <c r="I73" s="213">
        <f t="shared" si="5"/>
        <v>3483.52</v>
      </c>
      <c r="J73" s="220">
        <f t="shared" si="6"/>
        <v>0.10808010074800868</v>
      </c>
    </row>
    <row r="74" spans="1:10" s="174" customFormat="1" ht="26.1" customHeight="1">
      <c r="A74" s="101" t="s">
        <v>2427</v>
      </c>
      <c r="B74" s="38">
        <v>102147</v>
      </c>
      <c r="C74" s="38" t="s">
        <v>12</v>
      </c>
      <c r="D74" s="41" t="s">
        <v>2179</v>
      </c>
      <c r="E74" s="38" t="s">
        <v>1921</v>
      </c>
      <c r="F74" s="42">
        <v>3.05</v>
      </c>
      <c r="G74" s="43">
        <v>868.57</v>
      </c>
      <c r="H74" s="210">
        <f t="shared" si="4"/>
        <v>1096.4827680000001</v>
      </c>
      <c r="I74" s="213">
        <f t="shared" si="5"/>
        <v>3344.27</v>
      </c>
      <c r="J74" s="220">
        <f t="shared" si="6"/>
        <v>0.1037597138895551</v>
      </c>
    </row>
    <row r="75" spans="1:10" s="174" customFormat="1" ht="26.1" customHeight="1">
      <c r="A75" s="101" t="s">
        <v>2331</v>
      </c>
      <c r="B75" s="38" t="s">
        <v>1934</v>
      </c>
      <c r="C75" s="38" t="s">
        <v>12</v>
      </c>
      <c r="D75" s="41" t="s">
        <v>142</v>
      </c>
      <c r="E75" s="38" t="s">
        <v>80</v>
      </c>
      <c r="F75" s="42">
        <v>163.81</v>
      </c>
      <c r="G75" s="43">
        <v>14.68</v>
      </c>
      <c r="H75" s="210">
        <f t="shared" si="4"/>
        <v>18.532032000000001</v>
      </c>
      <c r="I75" s="213">
        <f t="shared" si="5"/>
        <v>3035.73</v>
      </c>
      <c r="J75" s="220">
        <f t="shared" si="6"/>
        <v>9.4186915603686042E-2</v>
      </c>
    </row>
    <row r="76" spans="1:10" s="175" customFormat="1" ht="35.25" customHeight="1">
      <c r="A76" s="101" t="s">
        <v>2326</v>
      </c>
      <c r="B76" s="38" t="s">
        <v>1929</v>
      </c>
      <c r="C76" s="38" t="s">
        <v>12</v>
      </c>
      <c r="D76" s="41" t="s">
        <v>121</v>
      </c>
      <c r="E76" s="38" t="s">
        <v>80</v>
      </c>
      <c r="F76" s="42">
        <v>155.59</v>
      </c>
      <c r="G76" s="43">
        <v>15.43</v>
      </c>
      <c r="H76" s="210">
        <f t="shared" si="4"/>
        <v>19.478831999999997</v>
      </c>
      <c r="I76" s="213">
        <f t="shared" si="5"/>
        <v>3030.71</v>
      </c>
      <c r="J76" s="220">
        <f t="shared" si="6"/>
        <v>9.4031164493959388E-2</v>
      </c>
    </row>
    <row r="77" spans="1:10" s="175" customFormat="1" ht="72.75" customHeight="1">
      <c r="A77" s="101" t="s">
        <v>2350</v>
      </c>
      <c r="B77" s="38">
        <v>90823</v>
      </c>
      <c r="C77" s="38" t="s">
        <v>12</v>
      </c>
      <c r="D77" s="41" t="s">
        <v>2168</v>
      </c>
      <c r="E77" s="38" t="s">
        <v>220</v>
      </c>
      <c r="F77" s="42">
        <v>5</v>
      </c>
      <c r="G77" s="43">
        <v>450.61</v>
      </c>
      <c r="H77" s="210">
        <f t="shared" si="4"/>
        <v>568.85006399999997</v>
      </c>
      <c r="I77" s="213">
        <f t="shared" si="5"/>
        <v>2844.25</v>
      </c>
      <c r="J77" s="220">
        <f t="shared" si="6"/>
        <v>8.8246034629490766E-2</v>
      </c>
    </row>
    <row r="78" spans="1:10" ht="39" customHeight="1">
      <c r="A78" s="101" t="s">
        <v>2410</v>
      </c>
      <c r="B78" s="38" t="s">
        <v>2033</v>
      </c>
      <c r="C78" s="38" t="s">
        <v>12</v>
      </c>
      <c r="D78" s="41" t="s">
        <v>2131</v>
      </c>
      <c r="E78" s="38" t="s">
        <v>220</v>
      </c>
      <c r="F78" s="42">
        <v>4</v>
      </c>
      <c r="G78" s="43">
        <v>558.46</v>
      </c>
      <c r="H78" s="210">
        <f t="shared" si="4"/>
        <v>704.99990400000002</v>
      </c>
      <c r="I78" s="213">
        <f t="shared" si="5"/>
        <v>2820</v>
      </c>
      <c r="J78" s="220">
        <f t="shared" si="6"/>
        <v>8.7493651280711598E-2</v>
      </c>
    </row>
    <row r="79" spans="1:10" ht="26.1" customHeight="1">
      <c r="A79" s="101" t="s">
        <v>2228</v>
      </c>
      <c r="B79" s="38" t="s">
        <v>1927</v>
      </c>
      <c r="C79" s="38" t="s">
        <v>12</v>
      </c>
      <c r="D79" s="41" t="s">
        <v>2096</v>
      </c>
      <c r="E79" s="38" t="s">
        <v>80</v>
      </c>
      <c r="F79" s="42">
        <v>144.44999999999999</v>
      </c>
      <c r="G79" s="43">
        <v>14.87</v>
      </c>
      <c r="H79" s="210">
        <f t="shared" si="4"/>
        <v>18.771887999999997</v>
      </c>
      <c r="I79" s="213">
        <f t="shared" si="5"/>
        <v>2711.6</v>
      </c>
      <c r="J79" s="220">
        <f t="shared" si="6"/>
        <v>8.4130420146375021E-2</v>
      </c>
    </row>
    <row r="80" spans="1:10" ht="26.1" customHeight="1">
      <c r="A80" s="101" t="s">
        <v>2334</v>
      </c>
      <c r="B80" s="38" t="s">
        <v>1932</v>
      </c>
      <c r="C80" s="38" t="s">
        <v>12</v>
      </c>
      <c r="D80" s="41" t="s">
        <v>130</v>
      </c>
      <c r="E80" s="38" t="s">
        <v>80</v>
      </c>
      <c r="F80" s="42">
        <v>132.78</v>
      </c>
      <c r="G80" s="43">
        <v>16.010000000000002</v>
      </c>
      <c r="H80" s="210">
        <f t="shared" si="4"/>
        <v>20.211024000000002</v>
      </c>
      <c r="I80" s="213">
        <f t="shared" si="5"/>
        <v>2683.62</v>
      </c>
      <c r="J80" s="220">
        <f t="shared" si="6"/>
        <v>8.3262309379412508E-2</v>
      </c>
    </row>
    <row r="81" spans="1:10" s="174" customFormat="1" ht="26.1" customHeight="1">
      <c r="A81" s="101" t="s">
        <v>2163</v>
      </c>
      <c r="B81" s="38" t="s">
        <v>1902</v>
      </c>
      <c r="C81" s="38" t="s">
        <v>12</v>
      </c>
      <c r="D81" s="41" t="s">
        <v>1906</v>
      </c>
      <c r="E81" s="38" t="s">
        <v>220</v>
      </c>
      <c r="F81" s="42">
        <v>1</v>
      </c>
      <c r="G81" s="43">
        <v>2119.87</v>
      </c>
      <c r="H81" s="210">
        <f t="shared" si="4"/>
        <v>2676.1238879999996</v>
      </c>
      <c r="I81" s="213">
        <f t="shared" si="5"/>
        <v>2676.12</v>
      </c>
      <c r="J81" s="220">
        <f t="shared" si="6"/>
        <v>8.3029613498346783E-2</v>
      </c>
    </row>
    <row r="82" spans="1:10" s="174" customFormat="1" ht="26.1" customHeight="1">
      <c r="A82" s="101" t="s">
        <v>2454</v>
      </c>
      <c r="B82" s="38" t="s">
        <v>2069</v>
      </c>
      <c r="C82" s="38" t="s">
        <v>12</v>
      </c>
      <c r="D82" s="41" t="s">
        <v>2144</v>
      </c>
      <c r="E82" s="38" t="s">
        <v>70</v>
      </c>
      <c r="F82" s="42">
        <v>60.5</v>
      </c>
      <c r="G82" s="43">
        <v>33.51</v>
      </c>
      <c r="H82" s="210">
        <f t="shared" si="4"/>
        <v>42.303023999999994</v>
      </c>
      <c r="I82" s="213">
        <f t="shared" si="5"/>
        <v>2559.33</v>
      </c>
      <c r="J82" s="220">
        <f t="shared" si="6"/>
        <v>7.9406073238391356E-2</v>
      </c>
    </row>
    <row r="83" spans="1:10" s="174" customFormat="1" ht="26.1" customHeight="1">
      <c r="A83" s="101" t="s">
        <v>2343</v>
      </c>
      <c r="B83" s="38" t="s">
        <v>1941</v>
      </c>
      <c r="C83" s="38" t="s">
        <v>12</v>
      </c>
      <c r="D83" s="41" t="s">
        <v>2100</v>
      </c>
      <c r="E83" s="38" t="s">
        <v>1921</v>
      </c>
      <c r="F83" s="42">
        <v>619</v>
      </c>
      <c r="G83" s="43">
        <v>3.24</v>
      </c>
      <c r="H83" s="210">
        <f t="shared" si="4"/>
        <v>4.0901760000000005</v>
      </c>
      <c r="I83" s="213">
        <f t="shared" si="5"/>
        <v>2531.8200000000002</v>
      </c>
      <c r="J83" s="220">
        <f t="shared" si="6"/>
        <v>7.8552544746642292E-2</v>
      </c>
    </row>
    <row r="84" spans="1:10" s="174" customFormat="1" ht="26.1" customHeight="1">
      <c r="A84" s="101" t="s">
        <v>2469</v>
      </c>
      <c r="B84" s="38" t="s">
        <v>2082</v>
      </c>
      <c r="C84" s="38" t="s">
        <v>12</v>
      </c>
      <c r="D84" s="41" t="s">
        <v>2151</v>
      </c>
      <c r="E84" s="38" t="s">
        <v>1921</v>
      </c>
      <c r="F84" s="42">
        <v>918.22</v>
      </c>
      <c r="G84" s="43">
        <v>2</v>
      </c>
      <c r="H84" s="210">
        <f t="shared" si="4"/>
        <v>2.5247999999999999</v>
      </c>
      <c r="I84" s="213">
        <f t="shared" si="5"/>
        <v>2318.3200000000002</v>
      </c>
      <c r="J84" s="220">
        <f t="shared" si="6"/>
        <v>7.1928468665638068E-2</v>
      </c>
    </row>
    <row r="85" spans="1:10" ht="45" customHeight="1">
      <c r="A85" s="101" t="s">
        <v>2257</v>
      </c>
      <c r="B85" s="38" t="s">
        <v>1964</v>
      </c>
      <c r="C85" s="38" t="s">
        <v>12</v>
      </c>
      <c r="D85" s="41" t="s">
        <v>2114</v>
      </c>
      <c r="E85" s="38" t="s">
        <v>1921</v>
      </c>
      <c r="F85" s="42">
        <v>60.16</v>
      </c>
      <c r="G85" s="43">
        <v>30.07</v>
      </c>
      <c r="H85" s="210">
        <f t="shared" si="4"/>
        <v>37.960368000000003</v>
      </c>
      <c r="I85" s="213">
        <f t="shared" si="5"/>
        <v>2283.6999999999998</v>
      </c>
      <c r="J85" s="220">
        <f t="shared" si="6"/>
        <v>7.085434447863867E-2</v>
      </c>
    </row>
    <row r="86" spans="1:10" ht="51.95" customHeight="1">
      <c r="A86" s="101" t="s">
        <v>2462</v>
      </c>
      <c r="B86" s="38">
        <v>97607</v>
      </c>
      <c r="C86" s="38" t="s">
        <v>12</v>
      </c>
      <c r="D86" s="41" t="s">
        <v>2158</v>
      </c>
      <c r="E86" s="38" t="s">
        <v>220</v>
      </c>
      <c r="F86" s="42">
        <f>14+3</f>
        <v>17</v>
      </c>
      <c r="G86" s="43">
        <v>105.72</v>
      </c>
      <c r="H86" s="210">
        <f t="shared" si="4"/>
        <v>133.460928</v>
      </c>
      <c r="I86" s="213">
        <f t="shared" si="5"/>
        <v>2268.84</v>
      </c>
      <c r="J86" s="220">
        <f t="shared" si="6"/>
        <v>7.0393296372953801E-2</v>
      </c>
    </row>
    <row r="87" spans="1:10" ht="51.95" customHeight="1">
      <c r="A87" s="101" t="s">
        <v>2464</v>
      </c>
      <c r="B87" s="38" t="s">
        <v>2080</v>
      </c>
      <c r="C87" s="38" t="s">
        <v>12</v>
      </c>
      <c r="D87" s="41" t="s">
        <v>2147</v>
      </c>
      <c r="E87" s="38" t="s">
        <v>70</v>
      </c>
      <c r="F87" s="42">
        <v>10.8</v>
      </c>
      <c r="G87" s="43">
        <v>164.86</v>
      </c>
      <c r="H87" s="210">
        <f t="shared" si="4"/>
        <v>208.11926400000002</v>
      </c>
      <c r="I87" s="213">
        <f t="shared" si="5"/>
        <v>2247.69</v>
      </c>
      <c r="J87" s="220">
        <f t="shared" si="6"/>
        <v>6.9737093988348459E-2</v>
      </c>
    </row>
    <row r="88" spans="1:10" ht="39" customHeight="1">
      <c r="A88" s="101" t="s">
        <v>2421</v>
      </c>
      <c r="B88" s="38" t="s">
        <v>2044</v>
      </c>
      <c r="C88" s="38" t="s">
        <v>12</v>
      </c>
      <c r="D88" s="41" t="s">
        <v>577</v>
      </c>
      <c r="E88" s="38" t="s">
        <v>220</v>
      </c>
      <c r="F88" s="42">
        <v>4</v>
      </c>
      <c r="G88" s="43">
        <v>424.79</v>
      </c>
      <c r="H88" s="210">
        <f t="shared" si="4"/>
        <v>536.25489600000003</v>
      </c>
      <c r="I88" s="213">
        <f t="shared" si="5"/>
        <v>2145.02</v>
      </c>
      <c r="J88" s="220">
        <f t="shared" si="6"/>
        <v>6.6551642507146097E-2</v>
      </c>
    </row>
    <row r="89" spans="1:10" ht="39" customHeight="1">
      <c r="A89" s="101" t="s">
        <v>2339</v>
      </c>
      <c r="B89" s="38" t="s">
        <v>1939</v>
      </c>
      <c r="C89" s="38" t="s">
        <v>12</v>
      </c>
      <c r="D89" s="41" t="s">
        <v>2098</v>
      </c>
      <c r="E89" s="38" t="s">
        <v>1921</v>
      </c>
      <c r="F89" s="42">
        <v>6.32</v>
      </c>
      <c r="G89" s="43">
        <v>261.58999999999997</v>
      </c>
      <c r="H89" s="210">
        <f t="shared" si="4"/>
        <v>330.23121599999996</v>
      </c>
      <c r="I89" s="213">
        <f t="shared" si="5"/>
        <v>2087.06</v>
      </c>
      <c r="J89" s="220">
        <f t="shared" si="6"/>
        <v>6.4753368738270201E-2</v>
      </c>
    </row>
    <row r="90" spans="1:10" ht="39" customHeight="1">
      <c r="A90" s="101" t="s">
        <v>2416</v>
      </c>
      <c r="B90" s="38">
        <v>36791</v>
      </c>
      <c r="C90" s="38" t="s">
        <v>12</v>
      </c>
      <c r="D90" s="41" t="s">
        <v>2176</v>
      </c>
      <c r="E90" s="38" t="s">
        <v>220</v>
      </c>
      <c r="F90" s="42">
        <v>6</v>
      </c>
      <c r="G90" s="43">
        <v>273.08</v>
      </c>
      <c r="H90" s="210">
        <f t="shared" si="4"/>
        <v>344.73619199999996</v>
      </c>
      <c r="I90" s="213">
        <f t="shared" si="5"/>
        <v>2068.42</v>
      </c>
      <c r="J90" s="220">
        <f t="shared" si="6"/>
        <v>6.4175041908528185E-2</v>
      </c>
    </row>
    <row r="91" spans="1:10" ht="55.5" customHeight="1">
      <c r="A91" s="101" t="s">
        <v>2294</v>
      </c>
      <c r="B91" s="38" t="s">
        <v>2076</v>
      </c>
      <c r="C91" s="38" t="s">
        <v>12</v>
      </c>
      <c r="D91" s="41" t="s">
        <v>687</v>
      </c>
      <c r="E91" s="38" t="s">
        <v>220</v>
      </c>
      <c r="F91" s="42">
        <v>18</v>
      </c>
      <c r="G91" s="43">
        <v>90.64</v>
      </c>
      <c r="H91" s="210">
        <f t="shared" si="4"/>
        <v>114.423936</v>
      </c>
      <c r="I91" s="213">
        <f t="shared" si="5"/>
        <v>2059.63</v>
      </c>
      <c r="J91" s="220">
        <f t="shared" si="6"/>
        <v>6.3902322335919165E-2</v>
      </c>
    </row>
    <row r="92" spans="1:10" ht="51.95" customHeight="1">
      <c r="A92" s="101" t="s">
        <v>2396</v>
      </c>
      <c r="B92" s="38" t="s">
        <v>2000</v>
      </c>
      <c r="C92" s="38" t="s">
        <v>12</v>
      </c>
      <c r="D92" s="41" t="s">
        <v>426</v>
      </c>
      <c r="E92" s="38" t="s">
        <v>220</v>
      </c>
      <c r="F92" s="42">
        <v>15</v>
      </c>
      <c r="G92" s="43">
        <v>108.48</v>
      </c>
      <c r="H92" s="210">
        <f t="shared" si="4"/>
        <v>136.94515200000001</v>
      </c>
      <c r="I92" s="213">
        <f t="shared" si="5"/>
        <v>2054.1799999999998</v>
      </c>
      <c r="J92" s="220">
        <f t="shared" si="6"/>
        <v>6.373322999567807E-2</v>
      </c>
    </row>
    <row r="93" spans="1:10" ht="39" customHeight="1">
      <c r="A93" s="101" t="s">
        <v>2444</v>
      </c>
      <c r="B93" s="38" t="s">
        <v>2061</v>
      </c>
      <c r="C93" s="38" t="s">
        <v>12</v>
      </c>
      <c r="D93" s="41" t="s">
        <v>625</v>
      </c>
      <c r="E93" s="38" t="s">
        <v>220</v>
      </c>
      <c r="F93" s="42">
        <v>103</v>
      </c>
      <c r="G93" s="43">
        <v>15.62</v>
      </c>
      <c r="H93" s="210">
        <f t="shared" si="4"/>
        <v>19.718688</v>
      </c>
      <c r="I93" s="213">
        <f t="shared" si="5"/>
        <v>2031.02</v>
      </c>
      <c r="J93" s="220">
        <f t="shared" si="6"/>
        <v>6.3014665114947119E-2</v>
      </c>
    </row>
    <row r="94" spans="1:10" ht="42.75" customHeight="1">
      <c r="A94" s="101" t="s">
        <v>2229</v>
      </c>
      <c r="B94" s="38" t="s">
        <v>1919</v>
      </c>
      <c r="C94" s="38" t="s">
        <v>12</v>
      </c>
      <c r="D94" s="41" t="s">
        <v>2092</v>
      </c>
      <c r="E94" s="38" t="s">
        <v>80</v>
      </c>
      <c r="F94" s="42">
        <v>71.44</v>
      </c>
      <c r="G94" s="43">
        <v>21.76</v>
      </c>
      <c r="H94" s="210">
        <f t="shared" si="4"/>
        <v>27.469824000000003</v>
      </c>
      <c r="I94" s="213">
        <f t="shared" si="5"/>
        <v>1962.44</v>
      </c>
      <c r="J94" s="220">
        <f t="shared" si="6"/>
        <v>6.0886893978482154E-2</v>
      </c>
    </row>
    <row r="95" spans="1:10" ht="26.1" customHeight="1">
      <c r="A95" s="101" t="s">
        <v>2419</v>
      </c>
      <c r="B95" s="38">
        <v>100866</v>
      </c>
      <c r="C95" s="38" t="s">
        <v>12</v>
      </c>
      <c r="D95" s="41" t="s">
        <v>219</v>
      </c>
      <c r="E95" s="38" t="s">
        <v>220</v>
      </c>
      <c r="F95" s="42">
        <v>4</v>
      </c>
      <c r="G95" s="43">
        <v>382.58</v>
      </c>
      <c r="H95" s="210">
        <f t="shared" si="4"/>
        <v>482.96899199999996</v>
      </c>
      <c r="I95" s="213">
        <f t="shared" si="5"/>
        <v>1931.88</v>
      </c>
      <c r="J95" s="220">
        <f t="shared" si="6"/>
        <v>5.993873582843303E-2</v>
      </c>
    </row>
    <row r="96" spans="1:10" ht="26.1" customHeight="1">
      <c r="A96" s="101" t="s">
        <v>2217</v>
      </c>
      <c r="B96" s="38" t="s">
        <v>1913</v>
      </c>
      <c r="C96" s="38" t="s">
        <v>12</v>
      </c>
      <c r="D96" s="41" t="s">
        <v>73</v>
      </c>
      <c r="E96" s="38" t="s">
        <v>1921</v>
      </c>
      <c r="F96" s="42">
        <v>27.36</v>
      </c>
      <c r="G96" s="43">
        <v>54.05</v>
      </c>
      <c r="H96" s="210">
        <f t="shared" si="4"/>
        <v>68.23272</v>
      </c>
      <c r="I96" s="213">
        <f t="shared" si="5"/>
        <v>1866.85</v>
      </c>
      <c r="J96" s="220">
        <f t="shared" si="6"/>
        <v>5.7921107409005829E-2</v>
      </c>
    </row>
    <row r="97" spans="1:10" ht="26.1" customHeight="1">
      <c r="A97" s="101" t="s">
        <v>2346</v>
      </c>
      <c r="B97" s="38" t="s">
        <v>1944</v>
      </c>
      <c r="C97" s="38" t="s">
        <v>12</v>
      </c>
      <c r="D97" s="41" t="s">
        <v>175</v>
      </c>
      <c r="E97" s="38" t="s">
        <v>1921</v>
      </c>
      <c r="F97" s="42">
        <v>619</v>
      </c>
      <c r="G97" s="43">
        <v>2.38</v>
      </c>
      <c r="H97" s="210">
        <f t="shared" si="4"/>
        <v>3.0045119999999996</v>
      </c>
      <c r="I97" s="213">
        <f t="shared" si="5"/>
        <v>1859.79</v>
      </c>
      <c r="J97" s="220">
        <f t="shared" si="6"/>
        <v>5.7702063019629296E-2</v>
      </c>
    </row>
    <row r="98" spans="1:10" ht="26.1" customHeight="1">
      <c r="A98" s="101" t="s">
        <v>2430</v>
      </c>
      <c r="B98" s="38" t="s">
        <v>2047</v>
      </c>
      <c r="C98" s="38" t="s">
        <v>12</v>
      </c>
      <c r="D98" s="41" t="s">
        <v>549</v>
      </c>
      <c r="E98" s="38" t="s">
        <v>220</v>
      </c>
      <c r="F98" s="42">
        <v>2</v>
      </c>
      <c r="G98" s="43">
        <v>720.64</v>
      </c>
      <c r="H98" s="210">
        <f t="shared" si="4"/>
        <v>909.73593599999992</v>
      </c>
      <c r="I98" s="213">
        <f t="shared" si="5"/>
        <v>1819.47</v>
      </c>
      <c r="J98" s="220">
        <f t="shared" si="6"/>
        <v>5.6451089963019979E-2</v>
      </c>
    </row>
    <row r="99" spans="1:10" ht="26.1" customHeight="1">
      <c r="A99" s="101" t="s">
        <v>2287</v>
      </c>
      <c r="B99" s="38" t="s">
        <v>2036</v>
      </c>
      <c r="C99" s="38" t="s">
        <v>12</v>
      </c>
      <c r="D99" s="41" t="s">
        <v>546</v>
      </c>
      <c r="E99" s="38" t="s">
        <v>220</v>
      </c>
      <c r="F99" s="42">
        <v>5</v>
      </c>
      <c r="G99" s="43">
        <v>287.67</v>
      </c>
      <c r="H99" s="210">
        <f t="shared" si="4"/>
        <v>363.154608</v>
      </c>
      <c r="I99" s="213">
        <f t="shared" si="5"/>
        <v>1815.77</v>
      </c>
      <c r="J99" s="220">
        <f t="shared" si="6"/>
        <v>5.633629332836089E-2</v>
      </c>
    </row>
    <row r="100" spans="1:10" s="174" customFormat="1" ht="26.1" customHeight="1">
      <c r="A100" s="101" t="s">
        <v>2227</v>
      </c>
      <c r="B100" s="38" t="s">
        <v>1926</v>
      </c>
      <c r="C100" s="38" t="s">
        <v>12</v>
      </c>
      <c r="D100" s="41" t="s">
        <v>2095</v>
      </c>
      <c r="E100" s="38" t="s">
        <v>80</v>
      </c>
      <c r="F100" s="42">
        <v>83.04</v>
      </c>
      <c r="G100" s="43">
        <v>16.55</v>
      </c>
      <c r="H100" s="210">
        <f t="shared" si="4"/>
        <v>20.892720000000001</v>
      </c>
      <c r="I100" s="213">
        <f t="shared" si="5"/>
        <v>1734.93</v>
      </c>
      <c r="J100" s="220">
        <f t="shared" si="6"/>
        <v>5.3828141991647156E-2</v>
      </c>
    </row>
    <row r="101" spans="1:10" s="174" customFormat="1" ht="51.95" customHeight="1">
      <c r="A101" s="101" t="s">
        <v>2395</v>
      </c>
      <c r="B101" s="38" t="s">
        <v>1999</v>
      </c>
      <c r="C101" s="38" t="s">
        <v>12</v>
      </c>
      <c r="D101" s="41" t="s">
        <v>423</v>
      </c>
      <c r="E101" s="38" t="s">
        <v>220</v>
      </c>
      <c r="F101" s="42">
        <v>7</v>
      </c>
      <c r="G101" s="43">
        <v>192.17</v>
      </c>
      <c r="H101" s="210">
        <f t="shared" si="4"/>
        <v>242.59540799999996</v>
      </c>
      <c r="I101" s="213">
        <f t="shared" si="5"/>
        <v>1698.17</v>
      </c>
      <c r="J101" s="220">
        <f t="shared" si="6"/>
        <v>5.2687621913250361E-2</v>
      </c>
    </row>
    <row r="102" spans="1:10" ht="39" customHeight="1">
      <c r="A102" s="101" t="s">
        <v>2399</v>
      </c>
      <c r="B102" s="38" t="s">
        <v>2003</v>
      </c>
      <c r="C102" s="38" t="s">
        <v>12</v>
      </c>
      <c r="D102" s="41" t="s">
        <v>439</v>
      </c>
      <c r="E102" s="38" t="s">
        <v>70</v>
      </c>
      <c r="F102" s="42">
        <v>54</v>
      </c>
      <c r="G102" s="43">
        <v>24.91</v>
      </c>
      <c r="H102" s="210">
        <f t="shared" si="4"/>
        <v>31.446383999999998</v>
      </c>
      <c r="I102" s="213">
        <f t="shared" si="5"/>
        <v>1698.1</v>
      </c>
      <c r="J102" s="220">
        <f t="shared" si="6"/>
        <v>5.2685450085027077E-2</v>
      </c>
    </row>
    <row r="103" spans="1:10" ht="51.95" customHeight="1">
      <c r="A103" s="101" t="s">
        <v>2466</v>
      </c>
      <c r="B103" s="38" t="s">
        <v>2471</v>
      </c>
      <c r="C103" s="38" t="s">
        <v>12</v>
      </c>
      <c r="D103" s="41" t="s">
        <v>2149</v>
      </c>
      <c r="E103" s="38" t="s">
        <v>1921</v>
      </c>
      <c r="F103" s="42">
        <v>2</v>
      </c>
      <c r="G103" s="43">
        <f>CPUs!I45</f>
        <v>654.85950000000003</v>
      </c>
      <c r="H103" s="210">
        <f t="shared" si="4"/>
        <v>826.69463280000002</v>
      </c>
      <c r="I103" s="213">
        <f t="shared" si="5"/>
        <v>1653.39</v>
      </c>
      <c r="J103" s="220">
        <f t="shared" si="6"/>
        <v>5.1298272372700626E-2</v>
      </c>
    </row>
    <row r="104" spans="1:10" ht="41.25" customHeight="1">
      <c r="A104" s="101" t="s">
        <v>2341</v>
      </c>
      <c r="B104" s="38" t="s">
        <v>1935</v>
      </c>
      <c r="C104" s="38" t="s">
        <v>12</v>
      </c>
      <c r="D104" s="41" t="s">
        <v>148</v>
      </c>
      <c r="E104" s="38" t="s">
        <v>1922</v>
      </c>
      <c r="F104" s="42">
        <v>1.23</v>
      </c>
      <c r="G104" s="43">
        <v>1048.7</v>
      </c>
      <c r="H104" s="210">
        <f t="shared" si="4"/>
        <v>1323.87888</v>
      </c>
      <c r="I104" s="213">
        <f t="shared" si="5"/>
        <v>1628.37</v>
      </c>
      <c r="J104" s="220">
        <f t="shared" si="6"/>
        <v>5.0521998913465371E-2</v>
      </c>
    </row>
    <row r="105" spans="1:10" ht="26.1" customHeight="1">
      <c r="A105" s="101" t="s">
        <v>2417</v>
      </c>
      <c r="B105" s="38">
        <v>44045</v>
      </c>
      <c r="C105" s="38" t="s">
        <v>12</v>
      </c>
      <c r="D105" s="41" t="s">
        <v>2177</v>
      </c>
      <c r="E105" s="38" t="s">
        <v>220</v>
      </c>
      <c r="F105" s="42">
        <v>2</v>
      </c>
      <c r="G105" s="43">
        <v>640.70000000000005</v>
      </c>
      <c r="H105" s="210">
        <f t="shared" si="4"/>
        <v>808.81968000000006</v>
      </c>
      <c r="I105" s="213">
        <f t="shared" si="5"/>
        <v>1617.64</v>
      </c>
      <c r="J105" s="220">
        <f t="shared" si="6"/>
        <v>5.0189088672954012E-2</v>
      </c>
    </row>
    <row r="106" spans="1:10" ht="26.1" customHeight="1">
      <c r="A106" s="101" t="s">
        <v>2252</v>
      </c>
      <c r="B106" s="38" t="s">
        <v>1960</v>
      </c>
      <c r="C106" s="38" t="s">
        <v>12</v>
      </c>
      <c r="D106" s="41" t="s">
        <v>2112</v>
      </c>
      <c r="E106" s="38" t="s">
        <v>1921</v>
      </c>
      <c r="F106" s="42">
        <v>6.5</v>
      </c>
      <c r="G106" s="43">
        <v>187</v>
      </c>
      <c r="H106" s="210">
        <f t="shared" si="4"/>
        <v>236.06880000000001</v>
      </c>
      <c r="I106" s="213">
        <f t="shared" si="5"/>
        <v>1534.45</v>
      </c>
      <c r="J106" s="220">
        <f t="shared" si="6"/>
        <v>4.7608025960173023E-2</v>
      </c>
    </row>
    <row r="107" spans="1:10" ht="26.1" customHeight="1">
      <c r="A107" s="101" t="s">
        <v>2340</v>
      </c>
      <c r="B107" s="38" t="s">
        <v>1940</v>
      </c>
      <c r="C107" s="38" t="s">
        <v>12</v>
      </c>
      <c r="D107" s="41" t="s">
        <v>2099</v>
      </c>
      <c r="E107" s="38" t="s">
        <v>80</v>
      </c>
      <c r="F107" s="42">
        <v>79.56</v>
      </c>
      <c r="G107" s="43">
        <v>14.92</v>
      </c>
      <c r="H107" s="210">
        <f t="shared" si="4"/>
        <v>18.835007999999998</v>
      </c>
      <c r="I107" s="213">
        <f t="shared" si="5"/>
        <v>1498.51</v>
      </c>
      <c r="J107" s="220">
        <f t="shared" si="6"/>
        <v>4.6492947298106081E-2</v>
      </c>
    </row>
    <row r="108" spans="1:10" ht="26.1" customHeight="1">
      <c r="A108" s="101" t="s">
        <v>2403</v>
      </c>
      <c r="B108" s="38" t="s">
        <v>2006</v>
      </c>
      <c r="C108" s="38" t="s">
        <v>12</v>
      </c>
      <c r="D108" s="41" t="s">
        <v>2128</v>
      </c>
      <c r="E108" s="38" t="s">
        <v>220</v>
      </c>
      <c r="F108" s="42">
        <v>30</v>
      </c>
      <c r="G108" s="43">
        <v>39.28</v>
      </c>
      <c r="H108" s="210">
        <f t="shared" si="4"/>
        <v>49.587071999999999</v>
      </c>
      <c r="I108" s="213">
        <f t="shared" si="5"/>
        <v>1487.61</v>
      </c>
      <c r="J108" s="220">
        <f t="shared" si="6"/>
        <v>4.6154762617623891E-2</v>
      </c>
    </row>
    <row r="109" spans="1:10" ht="54" customHeight="1">
      <c r="A109" s="101" t="s">
        <v>2354</v>
      </c>
      <c r="B109" s="38">
        <v>36204</v>
      </c>
      <c r="C109" s="38" t="s">
        <v>12</v>
      </c>
      <c r="D109" s="41" t="s">
        <v>1282</v>
      </c>
      <c r="E109" s="38" t="s">
        <v>220</v>
      </c>
      <c r="F109" s="42">
        <v>5</v>
      </c>
      <c r="G109" s="43">
        <v>229.16</v>
      </c>
      <c r="H109" s="210">
        <f t="shared" si="4"/>
        <v>289.291584</v>
      </c>
      <c r="I109" s="213">
        <f t="shared" si="5"/>
        <v>1446.46</v>
      </c>
      <c r="J109" s="220">
        <f t="shared" si="6"/>
        <v>4.4878037883509969E-2</v>
      </c>
    </row>
    <row r="110" spans="1:10" ht="51.95" customHeight="1">
      <c r="A110" s="101" t="s">
        <v>2223</v>
      </c>
      <c r="B110" s="38" t="s">
        <v>1913</v>
      </c>
      <c r="C110" s="38" t="s">
        <v>12</v>
      </c>
      <c r="D110" s="41" t="s">
        <v>73</v>
      </c>
      <c r="E110" s="38" t="s">
        <v>1921</v>
      </c>
      <c r="F110" s="42">
        <v>18.36</v>
      </c>
      <c r="G110" s="43">
        <v>54.05</v>
      </c>
      <c r="H110" s="210">
        <f t="shared" si="4"/>
        <v>68.23272</v>
      </c>
      <c r="I110" s="213">
        <f t="shared" si="5"/>
        <v>1252.75</v>
      </c>
      <c r="J110" s="220">
        <f t="shared" si="6"/>
        <v>3.8867968667344488E-2</v>
      </c>
    </row>
    <row r="111" spans="1:10" ht="51.95" customHeight="1">
      <c r="A111" s="101" t="s">
        <v>2351</v>
      </c>
      <c r="B111" s="38">
        <v>90830</v>
      </c>
      <c r="C111" s="38" t="s">
        <v>12</v>
      </c>
      <c r="D111" s="41" t="s">
        <v>2169</v>
      </c>
      <c r="E111" s="38" t="s">
        <v>220</v>
      </c>
      <c r="F111" s="42">
        <v>5</v>
      </c>
      <c r="G111" s="43">
        <v>194.34</v>
      </c>
      <c r="H111" s="210">
        <f t="shared" si="4"/>
        <v>245.33481599999999</v>
      </c>
      <c r="I111" s="213">
        <f t="shared" si="5"/>
        <v>1226.67</v>
      </c>
      <c r="J111" s="220">
        <f t="shared" si="6"/>
        <v>3.8058807523585286E-2</v>
      </c>
    </row>
    <row r="112" spans="1:10" ht="39" customHeight="1">
      <c r="A112" s="101" t="s">
        <v>2322</v>
      </c>
      <c r="B112" s="38" t="s">
        <v>1918</v>
      </c>
      <c r="C112" s="38" t="s">
        <v>12</v>
      </c>
      <c r="D112" s="41" t="s">
        <v>2091</v>
      </c>
      <c r="E112" s="38" t="s">
        <v>80</v>
      </c>
      <c r="F112" s="42">
        <v>75.88</v>
      </c>
      <c r="G112" s="43">
        <v>12.68</v>
      </c>
      <c r="H112" s="210">
        <f t="shared" si="4"/>
        <v>16.007231999999998</v>
      </c>
      <c r="I112" s="213">
        <f t="shared" si="5"/>
        <v>1214.6300000000001</v>
      </c>
      <c r="J112" s="220">
        <f t="shared" si="6"/>
        <v>3.7685253069181114E-2</v>
      </c>
    </row>
    <row r="113" spans="1:10" ht="39" customHeight="1">
      <c r="A113" s="101" t="s">
        <v>2259</v>
      </c>
      <c r="B113" s="38" t="s">
        <v>1966</v>
      </c>
      <c r="C113" s="38" t="s">
        <v>12</v>
      </c>
      <c r="D113" s="41" t="s">
        <v>2115</v>
      </c>
      <c r="E113" s="38" t="s">
        <v>1921</v>
      </c>
      <c r="F113" s="42">
        <v>60.16</v>
      </c>
      <c r="G113" s="43">
        <v>15.88</v>
      </c>
      <c r="H113" s="210">
        <f t="shared" si="4"/>
        <v>20.046911999999999</v>
      </c>
      <c r="I113" s="213">
        <f t="shared" si="5"/>
        <v>1206.02</v>
      </c>
      <c r="J113" s="220">
        <f t="shared" si="6"/>
        <v>3.7418118197717662E-2</v>
      </c>
    </row>
    <row r="114" spans="1:10" ht="51.95" customHeight="1">
      <c r="A114" s="101" t="s">
        <v>2213</v>
      </c>
      <c r="B114" s="38" t="s">
        <v>1908</v>
      </c>
      <c r="C114" s="38" t="s">
        <v>12</v>
      </c>
      <c r="D114" s="41" t="s">
        <v>52</v>
      </c>
      <c r="E114" s="38" t="s">
        <v>1922</v>
      </c>
      <c r="F114" s="42">
        <v>14.08</v>
      </c>
      <c r="G114" s="43">
        <v>67.09</v>
      </c>
      <c r="H114" s="210">
        <f t="shared" si="4"/>
        <v>84.694416000000004</v>
      </c>
      <c r="I114" s="213">
        <f t="shared" si="5"/>
        <v>1192.5</v>
      </c>
      <c r="J114" s="220">
        <f t="shared" si="6"/>
        <v>3.6998645089449854E-2</v>
      </c>
    </row>
    <row r="115" spans="1:10" ht="39" customHeight="1">
      <c r="A115" s="101" t="s">
        <v>2323</v>
      </c>
      <c r="B115" s="38" t="s">
        <v>1919</v>
      </c>
      <c r="C115" s="38" t="s">
        <v>12</v>
      </c>
      <c r="D115" s="41" t="s">
        <v>2092</v>
      </c>
      <c r="E115" s="38" t="s">
        <v>80</v>
      </c>
      <c r="F115" s="42">
        <v>41.59</v>
      </c>
      <c r="G115" s="43">
        <v>21.76</v>
      </c>
      <c r="H115" s="210">
        <f t="shared" si="4"/>
        <v>27.469824000000003</v>
      </c>
      <c r="I115" s="213">
        <f t="shared" si="5"/>
        <v>1142.47</v>
      </c>
      <c r="J115" s="220">
        <f t="shared" si="6"/>
        <v>3.544640843215411E-2</v>
      </c>
    </row>
    <row r="116" spans="1:10" ht="39" customHeight="1">
      <c r="A116" s="101" t="s">
        <v>2402</v>
      </c>
      <c r="B116" s="38" t="s">
        <v>2005</v>
      </c>
      <c r="C116" s="38" t="s">
        <v>12</v>
      </c>
      <c r="D116" s="41" t="s">
        <v>2127</v>
      </c>
      <c r="E116" s="38" t="s">
        <v>220</v>
      </c>
      <c r="F116" s="42">
        <v>22</v>
      </c>
      <c r="G116" s="43">
        <v>40.03</v>
      </c>
      <c r="H116" s="210">
        <f t="shared" si="4"/>
        <v>50.533872000000002</v>
      </c>
      <c r="I116" s="213">
        <f t="shared" si="5"/>
        <v>1111.75</v>
      </c>
      <c r="J116" s="220">
        <f t="shared" si="6"/>
        <v>3.4493286103308908E-2</v>
      </c>
    </row>
    <row r="117" spans="1:10" ht="39" customHeight="1">
      <c r="A117" s="101" t="s">
        <v>2353</v>
      </c>
      <c r="B117" s="38" t="s">
        <v>1952</v>
      </c>
      <c r="C117" s="38" t="s">
        <v>12</v>
      </c>
      <c r="D117" s="41" t="s">
        <v>2107</v>
      </c>
      <c r="E117" s="38" t="s">
        <v>220</v>
      </c>
      <c r="F117" s="42">
        <v>11</v>
      </c>
      <c r="G117" s="43">
        <v>78.59</v>
      </c>
      <c r="H117" s="210">
        <f t="shared" si="4"/>
        <v>99.212016000000006</v>
      </c>
      <c r="I117" s="213">
        <f t="shared" si="5"/>
        <v>1091.33</v>
      </c>
      <c r="J117" s="220">
        <f t="shared" si="6"/>
        <v>3.3859732784460632E-2</v>
      </c>
    </row>
    <row r="118" spans="1:10" ht="39" customHeight="1">
      <c r="A118" s="101" t="s">
        <v>2359</v>
      </c>
      <c r="B118" s="38">
        <v>100326</v>
      </c>
      <c r="C118" s="38" t="s">
        <v>12</v>
      </c>
      <c r="D118" s="41" t="s">
        <v>2171</v>
      </c>
      <c r="E118" s="38" t="s">
        <v>70</v>
      </c>
      <c r="F118" s="42">
        <v>38.65</v>
      </c>
      <c r="G118" s="43">
        <v>22.04</v>
      </c>
      <c r="H118" s="210">
        <f t="shared" si="4"/>
        <v>27.823295999999999</v>
      </c>
      <c r="I118" s="213">
        <f t="shared" si="5"/>
        <v>1075.3699999999999</v>
      </c>
      <c r="J118" s="220">
        <f t="shared" si="6"/>
        <v>3.3364555949552774E-2</v>
      </c>
    </row>
    <row r="119" spans="1:10" ht="39" customHeight="1">
      <c r="A119" s="101" t="s">
        <v>2266</v>
      </c>
      <c r="B119" s="38" t="s">
        <v>2009</v>
      </c>
      <c r="C119" s="38" t="s">
        <v>12</v>
      </c>
      <c r="D119" s="41" t="s">
        <v>461</v>
      </c>
      <c r="E119" s="38" t="s">
        <v>70</v>
      </c>
      <c r="F119" s="42">
        <v>25.09</v>
      </c>
      <c r="G119" s="43">
        <v>33.21</v>
      </c>
      <c r="H119" s="210">
        <f t="shared" si="4"/>
        <v>41.924303999999999</v>
      </c>
      <c r="I119" s="213">
        <f t="shared" si="5"/>
        <v>1051.8800000000001</v>
      </c>
      <c r="J119" s="220">
        <f t="shared" si="6"/>
        <v>3.2635752450054942E-2</v>
      </c>
    </row>
    <row r="120" spans="1:10" ht="39" customHeight="1">
      <c r="A120" s="101" t="s">
        <v>2418</v>
      </c>
      <c r="B120" s="38" t="s">
        <v>2042</v>
      </c>
      <c r="C120" s="38" t="s">
        <v>12</v>
      </c>
      <c r="D120" s="41" t="s">
        <v>562</v>
      </c>
      <c r="E120" s="38" t="s">
        <v>220</v>
      </c>
      <c r="F120" s="42">
        <v>8</v>
      </c>
      <c r="G120" s="43">
        <v>103.88</v>
      </c>
      <c r="H120" s="210">
        <f t="shared" si="4"/>
        <v>131.13811199999998</v>
      </c>
      <c r="I120" s="213">
        <f t="shared" si="5"/>
        <v>1049.0999999999999</v>
      </c>
      <c r="J120" s="220">
        <f t="shared" si="6"/>
        <v>3.2549499843473238E-2</v>
      </c>
    </row>
    <row r="121" spans="1:10" ht="39" customHeight="1">
      <c r="A121" s="101" t="s">
        <v>2333</v>
      </c>
      <c r="B121" s="38" t="s">
        <v>1931</v>
      </c>
      <c r="C121" s="38" t="s">
        <v>12</v>
      </c>
      <c r="D121" s="41" t="s">
        <v>127</v>
      </c>
      <c r="E121" s="38" t="s">
        <v>80</v>
      </c>
      <c r="F121" s="42">
        <v>73.959999999999994</v>
      </c>
      <c r="G121" s="43">
        <v>11.18</v>
      </c>
      <c r="H121" s="210">
        <f t="shared" si="4"/>
        <v>14.113631999999999</v>
      </c>
      <c r="I121" s="213">
        <f t="shared" si="5"/>
        <v>1043.8399999999999</v>
      </c>
      <c r="J121" s="220">
        <f t="shared" si="6"/>
        <v>3.2386302465552477E-2</v>
      </c>
    </row>
    <row r="122" spans="1:10" ht="39" customHeight="1">
      <c r="A122" s="101" t="s">
        <v>2397</v>
      </c>
      <c r="B122" s="38" t="s">
        <v>2001</v>
      </c>
      <c r="C122" s="38" t="s">
        <v>12</v>
      </c>
      <c r="D122" s="41" t="s">
        <v>429</v>
      </c>
      <c r="E122" s="38" t="s">
        <v>220</v>
      </c>
      <c r="F122" s="42">
        <v>8</v>
      </c>
      <c r="G122" s="43">
        <v>102.94</v>
      </c>
      <c r="H122" s="210">
        <f t="shared" si="4"/>
        <v>129.95145600000001</v>
      </c>
      <c r="I122" s="213">
        <f t="shared" si="5"/>
        <v>1039.6099999999999</v>
      </c>
      <c r="J122" s="220">
        <f t="shared" si="6"/>
        <v>3.2255061988631407E-2</v>
      </c>
    </row>
    <row r="123" spans="1:10" ht="39" customHeight="1">
      <c r="A123" s="101" t="s">
        <v>2289</v>
      </c>
      <c r="B123" s="38" t="s">
        <v>2038</v>
      </c>
      <c r="C123" s="38" t="s">
        <v>12</v>
      </c>
      <c r="D123" s="41" t="s">
        <v>556</v>
      </c>
      <c r="E123" s="38" t="s">
        <v>220</v>
      </c>
      <c r="F123" s="42">
        <v>6</v>
      </c>
      <c r="G123" s="43">
        <v>134.53</v>
      </c>
      <c r="H123" s="210">
        <f t="shared" si="4"/>
        <v>169.83067199999999</v>
      </c>
      <c r="I123" s="213">
        <f t="shared" si="5"/>
        <v>1018.98</v>
      </c>
      <c r="J123" s="220">
        <f t="shared" si="6"/>
        <v>3.1614993185113301E-2</v>
      </c>
    </row>
    <row r="124" spans="1:10" ht="39" customHeight="1">
      <c r="A124" s="101" t="s">
        <v>2240</v>
      </c>
      <c r="B124" s="38" t="s">
        <v>1950</v>
      </c>
      <c r="C124" s="38" t="s">
        <v>12</v>
      </c>
      <c r="D124" s="41" t="s">
        <v>2105</v>
      </c>
      <c r="E124" s="38" t="s">
        <v>70</v>
      </c>
      <c r="F124" s="42">
        <v>67.099999999999994</v>
      </c>
      <c r="G124" s="43">
        <v>11.76</v>
      </c>
      <c r="H124" s="210">
        <f t="shared" si="4"/>
        <v>14.845824</v>
      </c>
      <c r="I124" s="213">
        <f t="shared" si="5"/>
        <v>996.15</v>
      </c>
      <c r="J124" s="220">
        <f t="shared" si="6"/>
        <v>3.090666692314924E-2</v>
      </c>
    </row>
    <row r="125" spans="1:10" ht="39" customHeight="1">
      <c r="A125" s="101" t="s">
        <v>2344</v>
      </c>
      <c r="B125" s="38" t="s">
        <v>1942</v>
      </c>
      <c r="C125" s="38" t="s">
        <v>12</v>
      </c>
      <c r="D125" s="41" t="s">
        <v>2101</v>
      </c>
      <c r="E125" s="38" t="s">
        <v>1921</v>
      </c>
      <c r="F125" s="42">
        <v>6.32</v>
      </c>
      <c r="G125" s="43">
        <v>121</v>
      </c>
      <c r="H125" s="210">
        <f t="shared" si="4"/>
        <v>152.75039999999998</v>
      </c>
      <c r="I125" s="213">
        <f t="shared" si="5"/>
        <v>965.38</v>
      </c>
      <c r="J125" s="220">
        <f t="shared" si="6"/>
        <v>2.9951993288430272E-2</v>
      </c>
    </row>
    <row r="126" spans="1:10" s="174" customFormat="1" ht="39" customHeight="1">
      <c r="A126" s="101" t="s">
        <v>2318</v>
      </c>
      <c r="B126" s="38">
        <v>105115</v>
      </c>
      <c r="C126" s="38" t="s">
        <v>12</v>
      </c>
      <c r="D126" s="41" t="s">
        <v>2159</v>
      </c>
      <c r="E126" s="38" t="s">
        <v>21</v>
      </c>
      <c r="F126" s="42">
        <f>3*2</f>
        <v>6</v>
      </c>
      <c r="G126" s="43">
        <v>125.7</v>
      </c>
      <c r="H126" s="210">
        <f t="shared" si="4"/>
        <v>158.68368000000001</v>
      </c>
      <c r="I126" s="213">
        <f t="shared" si="5"/>
        <v>952.1</v>
      </c>
      <c r="J126" s="220">
        <f t="shared" si="6"/>
        <v>2.9539966448356565E-2</v>
      </c>
    </row>
    <row r="127" spans="1:10" ht="39" customHeight="1">
      <c r="A127" s="101" t="s">
        <v>2423</v>
      </c>
      <c r="B127" s="38">
        <v>10228</v>
      </c>
      <c r="C127" s="38" t="s">
        <v>12</v>
      </c>
      <c r="D127" s="41" t="s">
        <v>1610</v>
      </c>
      <c r="E127" s="38" t="s">
        <v>220</v>
      </c>
      <c r="F127" s="42">
        <v>2</v>
      </c>
      <c r="G127" s="43">
        <v>376.83</v>
      </c>
      <c r="H127" s="210">
        <f t="shared" si="4"/>
        <v>475.71019199999995</v>
      </c>
      <c r="I127" s="213">
        <f t="shared" si="5"/>
        <v>951.42</v>
      </c>
      <c r="J127" s="220">
        <f t="shared" si="6"/>
        <v>2.9518868688473272E-2</v>
      </c>
    </row>
    <row r="128" spans="1:10" ht="39" customHeight="1">
      <c r="A128" s="101" t="s">
        <v>2256</v>
      </c>
      <c r="B128" s="38">
        <v>98689</v>
      </c>
      <c r="C128" s="38" t="s">
        <v>12</v>
      </c>
      <c r="D128" s="41" t="s">
        <v>289</v>
      </c>
      <c r="E128" s="38" t="s">
        <v>70</v>
      </c>
      <c r="F128" s="42">
        <v>4.5999999999999996</v>
      </c>
      <c r="G128" s="43">
        <v>147.47</v>
      </c>
      <c r="H128" s="210">
        <f t="shared" si="4"/>
        <v>186.16612799999999</v>
      </c>
      <c r="I128" s="213">
        <f t="shared" si="5"/>
        <v>856.36</v>
      </c>
      <c r="J128" s="220">
        <f t="shared" si="6"/>
        <v>2.656952596125893E-2</v>
      </c>
    </row>
    <row r="129" spans="1:10" ht="39" customHeight="1">
      <c r="A129" s="101" t="s">
        <v>2428</v>
      </c>
      <c r="B129" s="38">
        <v>38189</v>
      </c>
      <c r="C129" s="38" t="s">
        <v>12</v>
      </c>
      <c r="D129" s="41" t="s">
        <v>2180</v>
      </c>
      <c r="E129" s="38" t="s">
        <v>220</v>
      </c>
      <c r="F129" s="42">
        <v>2</v>
      </c>
      <c r="G129" s="43">
        <v>337.35</v>
      </c>
      <c r="H129" s="210">
        <f t="shared" si="4"/>
        <v>425.87064000000004</v>
      </c>
      <c r="I129" s="213">
        <f t="shared" si="5"/>
        <v>851.74</v>
      </c>
      <c r="J129" s="220">
        <f t="shared" si="6"/>
        <v>2.6426185298522448E-2</v>
      </c>
    </row>
    <row r="130" spans="1:10" ht="39" customHeight="1">
      <c r="A130" s="101" t="s">
        <v>2401</v>
      </c>
      <c r="B130" s="38">
        <v>9840</v>
      </c>
      <c r="C130" s="38" t="s">
        <v>12</v>
      </c>
      <c r="D130" s="41" t="s">
        <v>1509</v>
      </c>
      <c r="E130" s="38" t="s">
        <v>70</v>
      </c>
      <c r="F130" s="42">
        <v>15</v>
      </c>
      <c r="G130" s="43">
        <v>43.12</v>
      </c>
      <c r="H130" s="210">
        <f t="shared" ref="H130:H193" si="7">(G130*26.24%)+G130</f>
        <v>54.434687999999994</v>
      </c>
      <c r="I130" s="213">
        <f t="shared" ref="I130:I193" si="8">ROUND(F130*H130,2)</f>
        <v>816.52</v>
      </c>
      <c r="J130" s="220">
        <f t="shared" ref="J130:J193" si="9">I130/$I$248</f>
        <v>2.5333445441037813E-2</v>
      </c>
    </row>
    <row r="131" spans="1:10" ht="26.1" customHeight="1">
      <c r="A131" s="101" t="s">
        <v>2463</v>
      </c>
      <c r="B131" s="38">
        <v>39391</v>
      </c>
      <c r="C131" s="38" t="s">
        <v>12</v>
      </c>
      <c r="D131" s="41" t="s">
        <v>2184</v>
      </c>
      <c r="E131" s="38" t="s">
        <v>220</v>
      </c>
      <c r="F131" s="42">
        <v>20</v>
      </c>
      <c r="G131" s="43">
        <v>31.97</v>
      </c>
      <c r="H131" s="210">
        <f t="shared" si="7"/>
        <v>40.358927999999999</v>
      </c>
      <c r="I131" s="213">
        <f t="shared" si="8"/>
        <v>807.18</v>
      </c>
      <c r="J131" s="220">
        <f t="shared" si="9"/>
        <v>2.5043661503817299E-2</v>
      </c>
    </row>
    <row r="132" spans="1:10" ht="26.1" customHeight="1">
      <c r="A132" s="101" t="s">
        <v>2236</v>
      </c>
      <c r="B132" s="38" t="s">
        <v>1936</v>
      </c>
      <c r="C132" s="38" t="s">
        <v>12</v>
      </c>
      <c r="D132" s="41" t="s">
        <v>153</v>
      </c>
      <c r="E132" s="38" t="s">
        <v>70</v>
      </c>
      <c r="F132" s="42">
        <v>19.100000000000001</v>
      </c>
      <c r="G132" s="43">
        <v>33.11</v>
      </c>
      <c r="H132" s="210">
        <f t="shared" si="7"/>
        <v>41.798063999999997</v>
      </c>
      <c r="I132" s="213">
        <f t="shared" si="8"/>
        <v>798.34</v>
      </c>
      <c r="J132" s="220">
        <f t="shared" si="9"/>
        <v>2.4769390625334505E-2</v>
      </c>
    </row>
    <row r="133" spans="1:10" ht="26.1" customHeight="1">
      <c r="A133" s="101" t="s">
        <v>2413</v>
      </c>
      <c r="B133" s="38" t="s">
        <v>2039</v>
      </c>
      <c r="C133" s="38" t="s">
        <v>12</v>
      </c>
      <c r="D133" s="41" t="s">
        <v>2133</v>
      </c>
      <c r="E133" s="38" t="s">
        <v>220</v>
      </c>
      <c r="F133" s="42">
        <v>2</v>
      </c>
      <c r="G133" s="43">
        <v>307.49</v>
      </c>
      <c r="H133" s="210">
        <f t="shared" si="7"/>
        <v>388.17537600000003</v>
      </c>
      <c r="I133" s="213">
        <f t="shared" si="8"/>
        <v>776.35</v>
      </c>
      <c r="J133" s="220">
        <f t="shared" si="9"/>
        <v>2.4087126302049806E-2</v>
      </c>
    </row>
    <row r="134" spans="1:10" ht="39" customHeight="1">
      <c r="A134" s="101" t="s">
        <v>2400</v>
      </c>
      <c r="B134" s="38" t="s">
        <v>2004</v>
      </c>
      <c r="C134" s="38" t="s">
        <v>12</v>
      </c>
      <c r="D134" s="41" t="s">
        <v>442</v>
      </c>
      <c r="E134" s="38" t="s">
        <v>70</v>
      </c>
      <c r="F134" s="42">
        <v>12</v>
      </c>
      <c r="G134" s="43">
        <v>51.16</v>
      </c>
      <c r="H134" s="210">
        <f t="shared" si="7"/>
        <v>64.584384</v>
      </c>
      <c r="I134" s="213">
        <f t="shared" si="8"/>
        <v>775.01</v>
      </c>
      <c r="J134" s="220">
        <f t="shared" si="9"/>
        <v>2.4045551304632731E-2</v>
      </c>
    </row>
    <row r="135" spans="1:10" s="174" customFormat="1" ht="26.1" customHeight="1">
      <c r="A135" s="101" t="s">
        <v>2414</v>
      </c>
      <c r="B135" s="38" t="s">
        <v>2040</v>
      </c>
      <c r="C135" s="38" t="s">
        <v>12</v>
      </c>
      <c r="D135" s="41" t="s">
        <v>2134</v>
      </c>
      <c r="E135" s="38" t="s">
        <v>220</v>
      </c>
      <c r="F135" s="42">
        <v>8</v>
      </c>
      <c r="G135" s="43">
        <v>74.540000000000006</v>
      </c>
      <c r="H135" s="210">
        <f t="shared" si="7"/>
        <v>94.09929600000001</v>
      </c>
      <c r="I135" s="213">
        <f t="shared" si="8"/>
        <v>752.79</v>
      </c>
      <c r="J135" s="220">
        <f t="shared" si="9"/>
        <v>2.3356150974328683E-2</v>
      </c>
    </row>
    <row r="136" spans="1:10" ht="39" customHeight="1">
      <c r="A136" s="101" t="s">
        <v>2268</v>
      </c>
      <c r="B136" s="38" t="s">
        <v>2011</v>
      </c>
      <c r="C136" s="38" t="s">
        <v>12</v>
      </c>
      <c r="D136" s="41" t="s">
        <v>467</v>
      </c>
      <c r="E136" s="38" t="s">
        <v>70</v>
      </c>
      <c r="F136" s="42">
        <v>25</v>
      </c>
      <c r="G136" s="43">
        <v>23.84</v>
      </c>
      <c r="H136" s="210">
        <f t="shared" si="7"/>
        <v>30.095616</v>
      </c>
      <c r="I136" s="213">
        <f t="shared" si="8"/>
        <v>752.39</v>
      </c>
      <c r="J136" s="220">
        <f t="shared" si="9"/>
        <v>2.3343740527338511E-2</v>
      </c>
    </row>
    <row r="137" spans="1:10" ht="39" customHeight="1">
      <c r="A137" s="101" t="s">
        <v>2267</v>
      </c>
      <c r="B137" s="38" t="s">
        <v>2010</v>
      </c>
      <c r="C137" s="38" t="s">
        <v>12</v>
      </c>
      <c r="D137" s="41" t="s">
        <v>464</v>
      </c>
      <c r="E137" s="38" t="s">
        <v>70</v>
      </c>
      <c r="F137" s="42">
        <v>29.96</v>
      </c>
      <c r="G137" s="43">
        <v>19.34</v>
      </c>
      <c r="H137" s="210">
        <f t="shared" si="7"/>
        <v>24.414815999999998</v>
      </c>
      <c r="I137" s="213">
        <f t="shared" si="8"/>
        <v>731.47</v>
      </c>
      <c r="J137" s="220">
        <f t="shared" si="9"/>
        <v>2.2694674149752524E-2</v>
      </c>
    </row>
    <row r="138" spans="1:10" ht="26.1" customHeight="1">
      <c r="A138" s="101" t="s">
        <v>2219</v>
      </c>
      <c r="B138" s="38" t="s">
        <v>1915</v>
      </c>
      <c r="C138" s="38" t="s">
        <v>12</v>
      </c>
      <c r="D138" s="41" t="s">
        <v>2088</v>
      </c>
      <c r="E138" s="38" t="s">
        <v>80</v>
      </c>
      <c r="F138" s="42">
        <v>28.81</v>
      </c>
      <c r="G138" s="43">
        <v>20</v>
      </c>
      <c r="H138" s="210">
        <f t="shared" si="7"/>
        <v>25.247999999999998</v>
      </c>
      <c r="I138" s="213">
        <f t="shared" si="8"/>
        <v>727.39</v>
      </c>
      <c r="J138" s="220">
        <f t="shared" si="9"/>
        <v>2.2568087590452771E-2</v>
      </c>
    </row>
    <row r="139" spans="1:10" ht="41.25" customHeight="1">
      <c r="A139" s="101" t="s">
        <v>2321</v>
      </c>
      <c r="B139" s="38" t="s">
        <v>1911</v>
      </c>
      <c r="C139" s="38" t="s">
        <v>12</v>
      </c>
      <c r="D139" s="41" t="s">
        <v>62</v>
      </c>
      <c r="E139" s="38" t="s">
        <v>1922</v>
      </c>
      <c r="F139" s="42">
        <v>42.9</v>
      </c>
      <c r="G139" s="43">
        <v>13.26</v>
      </c>
      <c r="H139" s="210">
        <f t="shared" si="7"/>
        <v>16.739424</v>
      </c>
      <c r="I139" s="213">
        <f t="shared" si="8"/>
        <v>718.12</v>
      </c>
      <c r="J139" s="220">
        <f t="shared" si="9"/>
        <v>2.2280475481455536E-2</v>
      </c>
    </row>
    <row r="140" spans="1:10" ht="39" customHeight="1">
      <c r="A140" s="101" t="s">
        <v>2452</v>
      </c>
      <c r="B140" s="38" t="s">
        <v>2067</v>
      </c>
      <c r="C140" s="38" t="s">
        <v>12</v>
      </c>
      <c r="D140" s="41" t="s">
        <v>651</v>
      </c>
      <c r="E140" s="38" t="s">
        <v>70</v>
      </c>
      <c r="F140" s="42">
        <v>66</v>
      </c>
      <c r="G140" s="43">
        <v>7.82</v>
      </c>
      <c r="H140" s="210">
        <f t="shared" si="7"/>
        <v>9.8719680000000007</v>
      </c>
      <c r="I140" s="213">
        <f t="shared" si="8"/>
        <v>651.54999999999995</v>
      </c>
      <c r="J140" s="220">
        <f t="shared" si="9"/>
        <v>2.0215066841116184E-2</v>
      </c>
    </row>
    <row r="141" spans="1:10" ht="39" customHeight="1">
      <c r="A141" s="101" t="s">
        <v>2432</v>
      </c>
      <c r="B141" s="38" t="s">
        <v>2050</v>
      </c>
      <c r="C141" s="38" t="s">
        <v>12</v>
      </c>
      <c r="D141" s="41" t="s">
        <v>597</v>
      </c>
      <c r="E141" s="38" t="s">
        <v>220</v>
      </c>
      <c r="F141" s="42">
        <v>1</v>
      </c>
      <c r="G141" s="43">
        <v>515.71</v>
      </c>
      <c r="H141" s="210">
        <f t="shared" si="7"/>
        <v>651.03230400000007</v>
      </c>
      <c r="I141" s="213">
        <f t="shared" si="8"/>
        <v>651.03</v>
      </c>
      <c r="J141" s="220">
        <f t="shared" si="9"/>
        <v>2.0198933260028962E-2</v>
      </c>
    </row>
    <row r="142" spans="1:10" ht="39" customHeight="1">
      <c r="A142" s="101" t="s">
        <v>2458</v>
      </c>
      <c r="B142" s="38" t="s">
        <v>2073</v>
      </c>
      <c r="C142" s="38" t="s">
        <v>12</v>
      </c>
      <c r="D142" s="41" t="s">
        <v>668</v>
      </c>
      <c r="E142" s="38" t="s">
        <v>220</v>
      </c>
      <c r="F142" s="42">
        <v>20</v>
      </c>
      <c r="G142" s="43">
        <v>25.51</v>
      </c>
      <c r="H142" s="210">
        <f t="shared" si="7"/>
        <v>32.203823999999997</v>
      </c>
      <c r="I142" s="213">
        <f t="shared" si="8"/>
        <v>644.08000000000004</v>
      </c>
      <c r="J142" s="220">
        <f t="shared" si="9"/>
        <v>1.9983301743574728E-2</v>
      </c>
    </row>
    <row r="143" spans="1:10" ht="30.75" customHeight="1">
      <c r="A143" s="101" t="s">
        <v>2352</v>
      </c>
      <c r="B143" s="38">
        <v>102234</v>
      </c>
      <c r="C143" s="38" t="s">
        <v>12</v>
      </c>
      <c r="D143" s="41" t="s">
        <v>2170</v>
      </c>
      <c r="E143" s="38" t="s">
        <v>1921</v>
      </c>
      <c r="F143" s="42">
        <v>18.899999999999999</v>
      </c>
      <c r="G143" s="43">
        <v>26.16</v>
      </c>
      <c r="H143" s="210">
        <f t="shared" si="7"/>
        <v>33.024383999999998</v>
      </c>
      <c r="I143" s="213">
        <f t="shared" si="8"/>
        <v>624.16</v>
      </c>
      <c r="J143" s="220">
        <f t="shared" si="9"/>
        <v>1.9365261483464166E-2</v>
      </c>
    </row>
    <row r="144" spans="1:10" ht="39" customHeight="1">
      <c r="A144" s="101" t="s">
        <v>2363</v>
      </c>
      <c r="B144" s="38" t="s">
        <v>1969</v>
      </c>
      <c r="C144" s="38" t="s">
        <v>12</v>
      </c>
      <c r="D144" s="41" t="s">
        <v>328</v>
      </c>
      <c r="E144" s="38" t="s">
        <v>70</v>
      </c>
      <c r="F144" s="42">
        <v>18.48</v>
      </c>
      <c r="G144" s="43">
        <v>26.47</v>
      </c>
      <c r="H144" s="210">
        <f t="shared" si="7"/>
        <v>33.415728000000001</v>
      </c>
      <c r="I144" s="213">
        <f t="shared" si="8"/>
        <v>617.52</v>
      </c>
      <c r="J144" s="220">
        <f t="shared" si="9"/>
        <v>1.9159248063427316E-2</v>
      </c>
    </row>
    <row r="145" spans="1:10" s="174" customFormat="1" ht="39" customHeight="1">
      <c r="A145" s="101" t="s">
        <v>2293</v>
      </c>
      <c r="B145" s="38" t="s">
        <v>2075</v>
      </c>
      <c r="C145" s="38" t="s">
        <v>12</v>
      </c>
      <c r="D145" s="41" t="s">
        <v>684</v>
      </c>
      <c r="E145" s="38" t="s">
        <v>220</v>
      </c>
      <c r="F145" s="42">
        <v>18</v>
      </c>
      <c r="G145" s="43">
        <v>26.25</v>
      </c>
      <c r="H145" s="210">
        <f t="shared" si="7"/>
        <v>33.137999999999998</v>
      </c>
      <c r="I145" s="213">
        <f t="shared" si="8"/>
        <v>596.48</v>
      </c>
      <c r="J145" s="220">
        <f t="shared" si="9"/>
        <v>1.8506458551744275E-2</v>
      </c>
    </row>
    <row r="146" spans="1:10" ht="51.95" customHeight="1">
      <c r="A146" s="101" t="s">
        <v>2445</v>
      </c>
      <c r="B146" s="38" t="s">
        <v>2062</v>
      </c>
      <c r="C146" s="38" t="s">
        <v>12</v>
      </c>
      <c r="D146" s="41" t="s">
        <v>628</v>
      </c>
      <c r="E146" s="38" t="s">
        <v>220</v>
      </c>
      <c r="F146" s="42">
        <v>13</v>
      </c>
      <c r="G146" s="43">
        <v>36.24</v>
      </c>
      <c r="H146" s="210">
        <f t="shared" si="7"/>
        <v>45.749375999999998</v>
      </c>
      <c r="I146" s="213">
        <f t="shared" si="8"/>
        <v>594.74</v>
      </c>
      <c r="J146" s="220">
        <f t="shared" si="9"/>
        <v>1.8452473107337029E-2</v>
      </c>
    </row>
    <row r="147" spans="1:10" ht="51.95" customHeight="1">
      <c r="A147" s="101" t="s">
        <v>2336</v>
      </c>
      <c r="B147" s="38" t="s">
        <v>1937</v>
      </c>
      <c r="C147" s="38" t="s">
        <v>12</v>
      </c>
      <c r="D147" s="41" t="s">
        <v>156</v>
      </c>
      <c r="E147" s="38" t="s">
        <v>70</v>
      </c>
      <c r="F147" s="42">
        <v>14.4</v>
      </c>
      <c r="G147" s="43">
        <v>32.5</v>
      </c>
      <c r="H147" s="210">
        <f t="shared" si="7"/>
        <v>41.027999999999999</v>
      </c>
      <c r="I147" s="213">
        <f t="shared" si="8"/>
        <v>590.79999999999995</v>
      </c>
      <c r="J147" s="220">
        <f t="shared" si="9"/>
        <v>1.8330230204483832E-2</v>
      </c>
    </row>
    <row r="148" spans="1:10" ht="39" customHeight="1">
      <c r="A148" s="101" t="s">
        <v>2426</v>
      </c>
      <c r="B148" s="38" t="s">
        <v>2046</v>
      </c>
      <c r="C148" s="38" t="s">
        <v>12</v>
      </c>
      <c r="D148" s="41" t="s">
        <v>2137</v>
      </c>
      <c r="E148" s="38" t="s">
        <v>220</v>
      </c>
      <c r="F148" s="42">
        <v>6</v>
      </c>
      <c r="G148" s="43">
        <v>75.12</v>
      </c>
      <c r="H148" s="210">
        <f t="shared" si="7"/>
        <v>94.831488000000007</v>
      </c>
      <c r="I148" s="213">
        <f t="shared" si="8"/>
        <v>568.99</v>
      </c>
      <c r="J148" s="220">
        <f t="shared" si="9"/>
        <v>1.7653550582344715E-2</v>
      </c>
    </row>
    <row r="149" spans="1:10" ht="39" customHeight="1">
      <c r="A149" s="101" t="s">
        <v>2258</v>
      </c>
      <c r="B149" s="38" t="s">
        <v>1965</v>
      </c>
      <c r="C149" s="38" t="s">
        <v>12</v>
      </c>
      <c r="D149" s="41" t="s">
        <v>294</v>
      </c>
      <c r="E149" s="38" t="s">
        <v>1921</v>
      </c>
      <c r="F149" s="42">
        <v>27.51</v>
      </c>
      <c r="G149" s="43">
        <v>16.38</v>
      </c>
      <c r="H149" s="210">
        <f t="shared" si="7"/>
        <v>20.678111999999999</v>
      </c>
      <c r="I149" s="213">
        <f t="shared" si="8"/>
        <v>568.85</v>
      </c>
      <c r="J149" s="220">
        <f t="shared" si="9"/>
        <v>1.7649206925898154E-2</v>
      </c>
    </row>
    <row r="150" spans="1:10" ht="39" customHeight="1">
      <c r="A150" s="101" t="s">
        <v>2376</v>
      </c>
      <c r="B150" s="38" t="s">
        <v>1982</v>
      </c>
      <c r="C150" s="38" t="s">
        <v>12</v>
      </c>
      <c r="D150" s="41" t="s">
        <v>368</v>
      </c>
      <c r="E150" s="38" t="s">
        <v>220</v>
      </c>
      <c r="F150" s="42">
        <v>46</v>
      </c>
      <c r="G150" s="43">
        <v>9.27</v>
      </c>
      <c r="H150" s="210">
        <f t="shared" si="7"/>
        <v>11.702447999999999</v>
      </c>
      <c r="I150" s="213">
        <f t="shared" si="8"/>
        <v>538.30999999999995</v>
      </c>
      <c r="J150" s="220">
        <f t="shared" si="9"/>
        <v>1.6701669298198531E-2</v>
      </c>
    </row>
    <row r="151" spans="1:10" ht="39" customHeight="1">
      <c r="A151" s="101" t="s">
        <v>1867</v>
      </c>
      <c r="B151" s="38">
        <v>25</v>
      </c>
      <c r="C151" s="38" t="s">
        <v>33</v>
      </c>
      <c r="D151" s="41" t="s">
        <v>1894</v>
      </c>
      <c r="E151" s="38" t="s">
        <v>25</v>
      </c>
      <c r="F151" s="42">
        <v>1066</v>
      </c>
      <c r="G151" s="43">
        <v>0.4</v>
      </c>
      <c r="H151" s="210">
        <f t="shared" si="7"/>
        <v>0.50496000000000008</v>
      </c>
      <c r="I151" s="213">
        <f t="shared" si="8"/>
        <v>538.29</v>
      </c>
      <c r="J151" s="220">
        <f t="shared" si="9"/>
        <v>1.6701048775849024E-2</v>
      </c>
    </row>
    <row r="152" spans="1:10" ht="39" customHeight="1">
      <c r="A152" s="101" t="s">
        <v>2365</v>
      </c>
      <c r="B152" s="38" t="s">
        <v>1971</v>
      </c>
      <c r="C152" s="38" t="s">
        <v>12</v>
      </c>
      <c r="D152" s="41" t="s">
        <v>2155</v>
      </c>
      <c r="E152" s="38" t="s">
        <v>220</v>
      </c>
      <c r="F152" s="42">
        <v>2</v>
      </c>
      <c r="G152" s="43">
        <v>212.63</v>
      </c>
      <c r="H152" s="210">
        <f t="shared" si="7"/>
        <v>268.42411199999998</v>
      </c>
      <c r="I152" s="213">
        <f t="shared" si="8"/>
        <v>536.85</v>
      </c>
      <c r="J152" s="220">
        <f t="shared" si="9"/>
        <v>1.6656371166684406E-2</v>
      </c>
    </row>
    <row r="153" spans="1:10" ht="39" customHeight="1">
      <c r="A153" s="101" t="s">
        <v>2424</v>
      </c>
      <c r="B153" s="38">
        <v>37401</v>
      </c>
      <c r="C153" s="38" t="s">
        <v>12</v>
      </c>
      <c r="D153" s="41" t="s">
        <v>2136</v>
      </c>
      <c r="E153" s="38" t="s">
        <v>220</v>
      </c>
      <c r="F153" s="42">
        <v>6</v>
      </c>
      <c r="G153" s="43">
        <v>67.31</v>
      </c>
      <c r="H153" s="210">
        <f t="shared" si="7"/>
        <v>84.972144</v>
      </c>
      <c r="I153" s="213">
        <f t="shared" si="8"/>
        <v>509.83</v>
      </c>
      <c r="J153" s="220">
        <f t="shared" si="9"/>
        <v>1.5818045472498297E-2</v>
      </c>
    </row>
    <row r="154" spans="1:10" ht="51.95" customHeight="1">
      <c r="A154" s="101" t="s">
        <v>2264</v>
      </c>
      <c r="B154" s="38" t="s">
        <v>1968</v>
      </c>
      <c r="C154" s="38" t="s">
        <v>12</v>
      </c>
      <c r="D154" s="41" t="s">
        <v>319</v>
      </c>
      <c r="E154" s="38" t="s">
        <v>70</v>
      </c>
      <c r="F154" s="42">
        <v>81.180000000000007</v>
      </c>
      <c r="G154" s="43">
        <v>4.9400000000000004</v>
      </c>
      <c r="H154" s="210">
        <f t="shared" si="7"/>
        <v>6.236256</v>
      </c>
      <c r="I154" s="213">
        <f t="shared" si="8"/>
        <v>506.26</v>
      </c>
      <c r="J154" s="220">
        <f t="shared" si="9"/>
        <v>1.5707282233111013E-2</v>
      </c>
    </row>
    <row r="155" spans="1:10" ht="51.95" customHeight="1">
      <c r="A155" s="101" t="s">
        <v>2387</v>
      </c>
      <c r="B155" s="38" t="s">
        <v>1992</v>
      </c>
      <c r="C155" s="38" t="s">
        <v>12</v>
      </c>
      <c r="D155" s="41" t="s">
        <v>399</v>
      </c>
      <c r="E155" s="38" t="s">
        <v>220</v>
      </c>
      <c r="F155" s="42">
        <v>9</v>
      </c>
      <c r="G155" s="43">
        <v>44.04</v>
      </c>
      <c r="H155" s="210">
        <f t="shared" si="7"/>
        <v>55.596095999999996</v>
      </c>
      <c r="I155" s="213">
        <f t="shared" si="8"/>
        <v>500.36</v>
      </c>
      <c r="J155" s="220">
        <f t="shared" si="9"/>
        <v>1.5524228140005978E-2</v>
      </c>
    </row>
    <row r="156" spans="1:10" ht="51.95" customHeight="1">
      <c r="A156" s="101" t="s">
        <v>2297</v>
      </c>
      <c r="B156" s="38" t="s">
        <v>2075</v>
      </c>
      <c r="C156" s="38" t="s">
        <v>12</v>
      </c>
      <c r="D156" s="41" t="s">
        <v>684</v>
      </c>
      <c r="E156" s="38" t="s">
        <v>220</v>
      </c>
      <c r="F156" s="42">
        <v>15</v>
      </c>
      <c r="G156" s="43">
        <v>26.25</v>
      </c>
      <c r="H156" s="210">
        <f t="shared" si="7"/>
        <v>33.137999999999998</v>
      </c>
      <c r="I156" s="213">
        <f t="shared" si="8"/>
        <v>497.07</v>
      </c>
      <c r="J156" s="220">
        <f t="shared" si="9"/>
        <v>1.5422152213511814E-2</v>
      </c>
    </row>
    <row r="157" spans="1:10" ht="51.95" customHeight="1">
      <c r="A157" s="101" t="s">
        <v>2447</v>
      </c>
      <c r="B157" s="38" t="s">
        <v>2064</v>
      </c>
      <c r="C157" s="38" t="s">
        <v>12</v>
      </c>
      <c r="D157" s="41" t="s">
        <v>634</v>
      </c>
      <c r="E157" s="38" t="s">
        <v>220</v>
      </c>
      <c r="F157" s="42">
        <v>17</v>
      </c>
      <c r="G157" s="43">
        <v>22.18</v>
      </c>
      <c r="H157" s="210">
        <f t="shared" si="7"/>
        <v>28.000031999999997</v>
      </c>
      <c r="I157" s="213">
        <f t="shared" si="8"/>
        <v>476</v>
      </c>
      <c r="J157" s="220">
        <f t="shared" si="9"/>
        <v>1.4768431918304511E-2</v>
      </c>
    </row>
    <row r="158" spans="1:10" ht="39" customHeight="1">
      <c r="A158" s="101" t="s">
        <v>2292</v>
      </c>
      <c r="B158" s="38">
        <v>37557</v>
      </c>
      <c r="C158" s="38" t="s">
        <v>12</v>
      </c>
      <c r="D158" s="41" t="s">
        <v>2181</v>
      </c>
      <c r="E158" s="38" t="s">
        <v>220</v>
      </c>
      <c r="F158" s="42">
        <v>18</v>
      </c>
      <c r="G158" s="43">
        <v>20.92</v>
      </c>
      <c r="H158" s="210">
        <f t="shared" si="7"/>
        <v>26.409408000000003</v>
      </c>
      <c r="I158" s="213">
        <f t="shared" si="8"/>
        <v>475.37</v>
      </c>
      <c r="J158" s="220">
        <f t="shared" si="9"/>
        <v>1.4748885464294991E-2</v>
      </c>
    </row>
    <row r="159" spans="1:10" ht="51.95" customHeight="1">
      <c r="A159" s="101" t="s">
        <v>2431</v>
      </c>
      <c r="B159" s="38" t="s">
        <v>2049</v>
      </c>
      <c r="C159" s="38" t="s">
        <v>12</v>
      </c>
      <c r="D159" s="41" t="s">
        <v>594</v>
      </c>
      <c r="E159" s="38" t="s">
        <v>220</v>
      </c>
      <c r="F159" s="42">
        <v>1</v>
      </c>
      <c r="G159" s="43">
        <v>374.92</v>
      </c>
      <c r="H159" s="210">
        <f t="shared" si="7"/>
        <v>473.29900800000001</v>
      </c>
      <c r="I159" s="213">
        <f t="shared" si="8"/>
        <v>473.3</v>
      </c>
      <c r="J159" s="220">
        <f t="shared" si="9"/>
        <v>1.4684661401120852E-2</v>
      </c>
    </row>
    <row r="160" spans="1:10" ht="51.95" customHeight="1">
      <c r="A160" s="101" t="s">
        <v>2394</v>
      </c>
      <c r="B160" s="38" t="s">
        <v>1998</v>
      </c>
      <c r="C160" s="38" t="s">
        <v>12</v>
      </c>
      <c r="D160" s="41" t="s">
        <v>420</v>
      </c>
      <c r="E160" s="38" t="s">
        <v>220</v>
      </c>
      <c r="F160" s="42">
        <v>1</v>
      </c>
      <c r="G160" s="43">
        <v>336.26</v>
      </c>
      <c r="H160" s="210">
        <f t="shared" si="7"/>
        <v>424.49462399999999</v>
      </c>
      <c r="I160" s="213">
        <f t="shared" si="8"/>
        <v>424.49</v>
      </c>
      <c r="J160" s="220">
        <f t="shared" si="9"/>
        <v>1.3170276607145131E-2</v>
      </c>
    </row>
    <row r="161" spans="1:10" s="174" customFormat="1" ht="51.95" customHeight="1">
      <c r="A161" s="101" t="s">
        <v>2298</v>
      </c>
      <c r="B161" s="38" t="s">
        <v>2079</v>
      </c>
      <c r="C161" s="38" t="s">
        <v>12</v>
      </c>
      <c r="D161" s="41" t="s">
        <v>2146</v>
      </c>
      <c r="E161" s="38" t="s">
        <v>220</v>
      </c>
      <c r="F161" s="42">
        <v>15</v>
      </c>
      <c r="G161" s="43">
        <v>21.44</v>
      </c>
      <c r="H161" s="210">
        <f t="shared" si="7"/>
        <v>27.065856</v>
      </c>
      <c r="I161" s="213">
        <f t="shared" si="8"/>
        <v>405.99</v>
      </c>
      <c r="J161" s="220">
        <f t="shared" si="9"/>
        <v>1.2596293433849682E-2</v>
      </c>
    </row>
    <row r="162" spans="1:10" ht="39" customHeight="1">
      <c r="A162" s="101" t="s">
        <v>2407</v>
      </c>
      <c r="B162" s="38" t="s">
        <v>2030</v>
      </c>
      <c r="C162" s="38" t="s">
        <v>12</v>
      </c>
      <c r="D162" s="41" t="s">
        <v>526</v>
      </c>
      <c r="E162" s="38" t="s">
        <v>220</v>
      </c>
      <c r="F162" s="42">
        <v>6</v>
      </c>
      <c r="G162" s="43">
        <v>51.71</v>
      </c>
      <c r="H162" s="210">
        <f t="shared" si="7"/>
        <v>65.278704000000005</v>
      </c>
      <c r="I162" s="213">
        <f t="shared" si="8"/>
        <v>391.67</v>
      </c>
      <c r="J162" s="220">
        <f t="shared" si="9"/>
        <v>1.2151999431601529E-2</v>
      </c>
    </row>
    <row r="163" spans="1:10" ht="51.95" customHeight="1">
      <c r="A163" s="101" t="s">
        <v>2312</v>
      </c>
      <c r="B163" s="38" t="s">
        <v>1861</v>
      </c>
      <c r="C163" s="38" t="s">
        <v>1898</v>
      </c>
      <c r="D163" s="41" t="s">
        <v>2301</v>
      </c>
      <c r="E163" s="38" t="s">
        <v>21</v>
      </c>
      <c r="F163" s="42">
        <v>3</v>
      </c>
      <c r="G163" s="43">
        <v>103.03</v>
      </c>
      <c r="H163" s="210">
        <f t="shared" si="7"/>
        <v>130.06507199999999</v>
      </c>
      <c r="I163" s="213">
        <f t="shared" si="8"/>
        <v>390.2</v>
      </c>
      <c r="J163" s="220">
        <f t="shared" si="9"/>
        <v>1.2106391038912647E-2</v>
      </c>
    </row>
    <row r="164" spans="1:10" ht="51.95" customHeight="1">
      <c r="A164" s="101" t="s">
        <v>2425</v>
      </c>
      <c r="B164" s="38">
        <v>95544</v>
      </c>
      <c r="C164" s="38" t="s">
        <v>12</v>
      </c>
      <c r="D164" s="41" t="s">
        <v>2178</v>
      </c>
      <c r="E164" s="38" t="s">
        <v>220</v>
      </c>
      <c r="F164" s="42">
        <v>5</v>
      </c>
      <c r="G164" s="43">
        <v>61.25</v>
      </c>
      <c r="H164" s="210">
        <f t="shared" si="7"/>
        <v>77.322000000000003</v>
      </c>
      <c r="I164" s="213">
        <f t="shared" si="8"/>
        <v>386.61</v>
      </c>
      <c r="J164" s="220">
        <f t="shared" si="9"/>
        <v>1.1995007277175855E-2</v>
      </c>
    </row>
    <row r="165" spans="1:10" ht="39" customHeight="1">
      <c r="A165" s="101" t="s">
        <v>2461</v>
      </c>
      <c r="B165" s="38" t="s">
        <v>2071</v>
      </c>
      <c r="C165" s="38" t="s">
        <v>12</v>
      </c>
      <c r="D165" s="41" t="s">
        <v>662</v>
      </c>
      <c r="E165" s="38" t="s">
        <v>220</v>
      </c>
      <c r="F165" s="42">
        <v>8</v>
      </c>
      <c r="G165" s="43">
        <v>37.630000000000003</v>
      </c>
      <c r="H165" s="210">
        <f t="shared" si="7"/>
        <v>47.504112000000006</v>
      </c>
      <c r="I165" s="213">
        <f t="shared" si="8"/>
        <v>380.03</v>
      </c>
      <c r="J165" s="220">
        <f t="shared" si="9"/>
        <v>1.1790855424187527E-2</v>
      </c>
    </row>
    <row r="166" spans="1:10" ht="39" customHeight="1">
      <c r="A166" s="101" t="s">
        <v>2290</v>
      </c>
      <c r="B166" s="38" t="s">
        <v>2048</v>
      </c>
      <c r="C166" s="38" t="s">
        <v>12</v>
      </c>
      <c r="D166" s="41" t="s">
        <v>585</v>
      </c>
      <c r="E166" s="38" t="s">
        <v>220</v>
      </c>
      <c r="F166" s="42">
        <f>15</f>
        <v>15</v>
      </c>
      <c r="G166" s="43">
        <v>19.86</v>
      </c>
      <c r="H166" s="210">
        <f t="shared" si="7"/>
        <v>25.071263999999999</v>
      </c>
      <c r="I166" s="213">
        <f t="shared" si="8"/>
        <v>376.07</v>
      </c>
      <c r="J166" s="220">
        <f t="shared" si="9"/>
        <v>1.1667991998984826E-2</v>
      </c>
    </row>
    <row r="167" spans="1:10" ht="51.95" customHeight="1">
      <c r="A167" s="101" t="s">
        <v>2441</v>
      </c>
      <c r="B167" s="38" t="s">
        <v>2058</v>
      </c>
      <c r="C167" s="38" t="s">
        <v>12</v>
      </c>
      <c r="D167" s="41" t="s">
        <v>616</v>
      </c>
      <c r="E167" s="38" t="s">
        <v>70</v>
      </c>
      <c r="F167" s="42">
        <v>11.7</v>
      </c>
      <c r="G167" s="43">
        <v>24.34</v>
      </c>
      <c r="H167" s="210">
        <f t="shared" si="7"/>
        <v>30.726815999999999</v>
      </c>
      <c r="I167" s="213">
        <f t="shared" si="8"/>
        <v>359.5</v>
      </c>
      <c r="J167" s="220">
        <f t="shared" si="9"/>
        <v>1.1153889232416957E-2</v>
      </c>
    </row>
    <row r="168" spans="1:10" ht="39" customHeight="1">
      <c r="A168" s="101" t="s">
        <v>2364</v>
      </c>
      <c r="B168" s="38" t="s">
        <v>1970</v>
      </c>
      <c r="C168" s="38" t="s">
        <v>12</v>
      </c>
      <c r="D168" s="41" t="s">
        <v>331</v>
      </c>
      <c r="E168" s="38" t="s">
        <v>70</v>
      </c>
      <c r="F168" s="42">
        <v>6.28</v>
      </c>
      <c r="G168" s="43">
        <v>43.04</v>
      </c>
      <c r="H168" s="210">
        <f t="shared" si="7"/>
        <v>54.333695999999996</v>
      </c>
      <c r="I168" s="213">
        <f t="shared" si="8"/>
        <v>341.22</v>
      </c>
      <c r="J168" s="220">
        <f t="shared" si="9"/>
        <v>1.0586731804966104E-2</v>
      </c>
    </row>
    <row r="169" spans="1:10" ht="51.95" customHeight="1">
      <c r="A169" s="101" t="s">
        <v>2429</v>
      </c>
      <c r="B169" s="38">
        <v>37399</v>
      </c>
      <c r="C169" s="38" t="s">
        <v>12</v>
      </c>
      <c r="D169" s="41" t="s">
        <v>2138</v>
      </c>
      <c r="E169" s="38" t="s">
        <v>220</v>
      </c>
      <c r="F169" s="42">
        <v>8</v>
      </c>
      <c r="G169" s="43">
        <v>33.619999999999997</v>
      </c>
      <c r="H169" s="210">
        <f t="shared" si="7"/>
        <v>42.441887999999992</v>
      </c>
      <c r="I169" s="213">
        <f t="shared" si="8"/>
        <v>339.54</v>
      </c>
      <c r="J169" s="220">
        <f t="shared" si="9"/>
        <v>1.0534607927607383E-2</v>
      </c>
    </row>
    <row r="170" spans="1:10" ht="51.95" customHeight="1">
      <c r="A170" s="101" t="s">
        <v>2456</v>
      </c>
      <c r="B170" s="38" t="s">
        <v>2071</v>
      </c>
      <c r="C170" s="38" t="s">
        <v>12</v>
      </c>
      <c r="D170" s="41" t="s">
        <v>662</v>
      </c>
      <c r="E170" s="38" t="s">
        <v>220</v>
      </c>
      <c r="F170" s="42">
        <v>7</v>
      </c>
      <c r="G170" s="43">
        <v>37.630000000000003</v>
      </c>
      <c r="H170" s="210">
        <f t="shared" si="7"/>
        <v>47.504112000000006</v>
      </c>
      <c r="I170" s="213">
        <f t="shared" si="8"/>
        <v>332.53</v>
      </c>
      <c r="J170" s="220">
        <f t="shared" si="9"/>
        <v>1.031711484410462E-2</v>
      </c>
    </row>
    <row r="171" spans="1:10" ht="51.95" customHeight="1">
      <c r="A171" s="101" t="s">
        <v>2284</v>
      </c>
      <c r="B171" s="38" t="s">
        <v>2026</v>
      </c>
      <c r="C171" s="38" t="s">
        <v>12</v>
      </c>
      <c r="D171" s="41" t="s">
        <v>514</v>
      </c>
      <c r="E171" s="38" t="s">
        <v>220</v>
      </c>
      <c r="F171" s="42">
        <v>7</v>
      </c>
      <c r="G171" s="43">
        <v>36.94</v>
      </c>
      <c r="H171" s="210">
        <f t="shared" si="7"/>
        <v>46.633055999999996</v>
      </c>
      <c r="I171" s="213">
        <f t="shared" si="8"/>
        <v>326.43</v>
      </c>
      <c r="J171" s="220">
        <f t="shared" si="9"/>
        <v>1.01278555275045E-2</v>
      </c>
    </row>
    <row r="172" spans="1:10" ht="51.95" customHeight="1">
      <c r="A172" s="101" t="s">
        <v>2362</v>
      </c>
      <c r="B172" s="38">
        <v>89448</v>
      </c>
      <c r="C172" s="38" t="s">
        <v>12</v>
      </c>
      <c r="D172" s="41" t="s">
        <v>325</v>
      </c>
      <c r="E172" s="38" t="s">
        <v>70</v>
      </c>
      <c r="F172" s="42">
        <v>15.27</v>
      </c>
      <c r="G172" s="43">
        <v>16.57</v>
      </c>
      <c r="H172" s="210">
        <f t="shared" si="7"/>
        <v>20.917968000000002</v>
      </c>
      <c r="I172" s="213">
        <f t="shared" si="8"/>
        <v>319.42</v>
      </c>
      <c r="J172" s="220">
        <f t="shared" si="9"/>
        <v>9.9103624440017371E-3</v>
      </c>
    </row>
    <row r="173" spans="1:10" ht="39" customHeight="1">
      <c r="A173" s="101" t="s">
        <v>2457</v>
      </c>
      <c r="B173" s="38" t="s">
        <v>2072</v>
      </c>
      <c r="C173" s="38" t="s">
        <v>12</v>
      </c>
      <c r="D173" s="41" t="s">
        <v>665</v>
      </c>
      <c r="E173" s="38" t="s">
        <v>220</v>
      </c>
      <c r="F173" s="42">
        <v>6</v>
      </c>
      <c r="G173" s="43">
        <v>39.29</v>
      </c>
      <c r="H173" s="210">
        <f t="shared" si="7"/>
        <v>49.599695999999994</v>
      </c>
      <c r="I173" s="213">
        <f t="shared" si="8"/>
        <v>297.60000000000002</v>
      </c>
      <c r="J173" s="220">
        <f t="shared" si="9"/>
        <v>9.2333725606878626E-3</v>
      </c>
    </row>
    <row r="174" spans="1:10" ht="51.95" customHeight="1">
      <c r="A174" s="101" t="s">
        <v>2459</v>
      </c>
      <c r="B174" s="38" t="s">
        <v>2072</v>
      </c>
      <c r="C174" s="38" t="s">
        <v>12</v>
      </c>
      <c r="D174" s="41" t="s">
        <v>665</v>
      </c>
      <c r="E174" s="38" t="s">
        <v>220</v>
      </c>
      <c r="F174" s="42">
        <v>6</v>
      </c>
      <c r="G174" s="43">
        <v>39.29</v>
      </c>
      <c r="H174" s="210">
        <f t="shared" si="7"/>
        <v>49.599695999999994</v>
      </c>
      <c r="I174" s="213">
        <f t="shared" si="8"/>
        <v>297.60000000000002</v>
      </c>
      <c r="J174" s="220">
        <f t="shared" si="9"/>
        <v>9.2333725606878626E-3</v>
      </c>
    </row>
    <row r="175" spans="1:10" ht="39" customHeight="1">
      <c r="A175" s="101" t="s">
        <v>2288</v>
      </c>
      <c r="B175" s="38" t="s">
        <v>2037</v>
      </c>
      <c r="C175" s="38" t="s">
        <v>12</v>
      </c>
      <c r="D175" s="41" t="s">
        <v>2132</v>
      </c>
      <c r="E175" s="38" t="s">
        <v>220</v>
      </c>
      <c r="F175" s="42">
        <v>5</v>
      </c>
      <c r="G175" s="43">
        <v>46.99</v>
      </c>
      <c r="H175" s="210">
        <f t="shared" si="7"/>
        <v>59.320176000000004</v>
      </c>
      <c r="I175" s="213">
        <f t="shared" si="8"/>
        <v>296.60000000000002</v>
      </c>
      <c r="J175" s="220">
        <f t="shared" si="9"/>
        <v>9.2023464432124339E-3</v>
      </c>
    </row>
    <row r="176" spans="1:10" ht="45" customHeight="1">
      <c r="A176" s="101" t="s">
        <v>2296</v>
      </c>
      <c r="B176" s="38" t="s">
        <v>2078</v>
      </c>
      <c r="C176" s="38" t="s">
        <v>12</v>
      </c>
      <c r="D176" s="41" t="s">
        <v>535</v>
      </c>
      <c r="E176" s="38" t="s">
        <v>220</v>
      </c>
      <c r="F176" s="42">
        <v>4</v>
      </c>
      <c r="G176" s="43">
        <v>58.68</v>
      </c>
      <c r="H176" s="210">
        <f t="shared" si="7"/>
        <v>74.077631999999994</v>
      </c>
      <c r="I176" s="213">
        <f t="shared" si="8"/>
        <v>296.31</v>
      </c>
      <c r="J176" s="220">
        <f t="shared" si="9"/>
        <v>9.1933488691445589E-3</v>
      </c>
    </row>
    <row r="177" spans="1:10" ht="51.95" customHeight="1">
      <c r="A177" s="101" t="s">
        <v>2409</v>
      </c>
      <c r="B177" s="38" t="s">
        <v>2032</v>
      </c>
      <c r="C177" s="38" t="s">
        <v>12</v>
      </c>
      <c r="D177" s="41" t="s">
        <v>2130</v>
      </c>
      <c r="E177" s="38" t="s">
        <v>220</v>
      </c>
      <c r="F177" s="42">
        <v>2</v>
      </c>
      <c r="G177" s="43">
        <v>112.72</v>
      </c>
      <c r="H177" s="210">
        <f t="shared" si="7"/>
        <v>142.29772800000001</v>
      </c>
      <c r="I177" s="213">
        <f t="shared" si="8"/>
        <v>284.60000000000002</v>
      </c>
      <c r="J177" s="220">
        <f t="shared" si="9"/>
        <v>8.8300330335072778E-3</v>
      </c>
    </row>
    <row r="178" spans="1:10" ht="51.95" customHeight="1">
      <c r="A178" s="101" t="s">
        <v>2467</v>
      </c>
      <c r="B178" s="38" t="s">
        <v>2081</v>
      </c>
      <c r="C178" s="38" t="s">
        <v>12</v>
      </c>
      <c r="D178" s="41" t="s">
        <v>2150</v>
      </c>
      <c r="E178" s="38" t="s">
        <v>220</v>
      </c>
      <c r="F178" s="42">
        <v>6</v>
      </c>
      <c r="G178" s="43">
        <v>34.409999999999997</v>
      </c>
      <c r="H178" s="210">
        <f t="shared" si="7"/>
        <v>43.439183999999997</v>
      </c>
      <c r="I178" s="213">
        <f t="shared" si="8"/>
        <v>260.64</v>
      </c>
      <c r="J178" s="220">
        <f t="shared" si="9"/>
        <v>8.0866472587959818E-3</v>
      </c>
    </row>
    <row r="179" spans="1:10" ht="26.1" customHeight="1">
      <c r="A179" s="101" t="s">
        <v>2460</v>
      </c>
      <c r="B179" s="38" t="s">
        <v>2074</v>
      </c>
      <c r="C179" s="38" t="s">
        <v>12</v>
      </c>
      <c r="D179" s="41" t="s">
        <v>672</v>
      </c>
      <c r="E179" s="38" t="s">
        <v>220</v>
      </c>
      <c r="F179" s="42">
        <v>6</v>
      </c>
      <c r="G179" s="43">
        <v>32.14</v>
      </c>
      <c r="H179" s="210">
        <f t="shared" si="7"/>
        <v>40.573535999999997</v>
      </c>
      <c r="I179" s="213">
        <f t="shared" si="8"/>
        <v>243.44</v>
      </c>
      <c r="J179" s="220">
        <f t="shared" si="9"/>
        <v>7.5529980382185932E-3</v>
      </c>
    </row>
    <row r="180" spans="1:10" ht="39" customHeight="1">
      <c r="A180" s="101" t="s">
        <v>2366</v>
      </c>
      <c r="B180" s="38" t="s">
        <v>1972</v>
      </c>
      <c r="C180" s="38" t="s">
        <v>12</v>
      </c>
      <c r="D180" s="41" t="s">
        <v>2117</v>
      </c>
      <c r="E180" s="38" t="s">
        <v>220</v>
      </c>
      <c r="F180" s="42">
        <v>31</v>
      </c>
      <c r="G180" s="43">
        <v>5.93</v>
      </c>
      <c r="H180" s="210">
        <f t="shared" si="7"/>
        <v>7.4860319999999998</v>
      </c>
      <c r="I180" s="213">
        <f t="shared" si="8"/>
        <v>232.07</v>
      </c>
      <c r="J180" s="220">
        <f t="shared" si="9"/>
        <v>7.2002310825229577E-3</v>
      </c>
    </row>
    <row r="181" spans="1:10" ht="39" customHeight="1">
      <c r="A181" s="101" t="s">
        <v>2367</v>
      </c>
      <c r="B181" s="38" t="s">
        <v>1973</v>
      </c>
      <c r="C181" s="38" t="s">
        <v>12</v>
      </c>
      <c r="D181" s="41" t="s">
        <v>2118</v>
      </c>
      <c r="E181" s="38" t="s">
        <v>220</v>
      </c>
      <c r="F181" s="42">
        <v>14</v>
      </c>
      <c r="G181" s="43">
        <v>13.12</v>
      </c>
      <c r="H181" s="210">
        <f t="shared" si="7"/>
        <v>16.562687999999998</v>
      </c>
      <c r="I181" s="213">
        <f t="shared" si="8"/>
        <v>231.88</v>
      </c>
      <c r="J181" s="220">
        <f t="shared" si="9"/>
        <v>7.1943361202026265E-3</v>
      </c>
    </row>
    <row r="182" spans="1:10" ht="39" customHeight="1">
      <c r="A182" s="101" t="s">
        <v>2355</v>
      </c>
      <c r="B182" s="38">
        <v>11026</v>
      </c>
      <c r="C182" s="38" t="s">
        <v>12</v>
      </c>
      <c r="D182" s="41" t="s">
        <v>2167</v>
      </c>
      <c r="E182" s="38" t="s">
        <v>25</v>
      </c>
      <c r="F182" s="42">
        <v>15.6</v>
      </c>
      <c r="G182" s="43">
        <v>11.28</v>
      </c>
      <c r="H182" s="210">
        <f t="shared" si="7"/>
        <v>14.239871999999998</v>
      </c>
      <c r="I182" s="213">
        <f t="shared" si="8"/>
        <v>222.14</v>
      </c>
      <c r="J182" s="220">
        <f t="shared" si="9"/>
        <v>6.8921417359919411E-3</v>
      </c>
    </row>
    <row r="183" spans="1:10" ht="39" customHeight="1">
      <c r="A183" s="101" t="s">
        <v>2434</v>
      </c>
      <c r="B183" s="38" t="s">
        <v>2052</v>
      </c>
      <c r="C183" s="38" t="s">
        <v>12</v>
      </c>
      <c r="D183" s="41" t="s">
        <v>605</v>
      </c>
      <c r="E183" s="38" t="s">
        <v>220</v>
      </c>
      <c r="F183" s="42">
        <v>13</v>
      </c>
      <c r="G183" s="43">
        <v>12.89</v>
      </c>
      <c r="H183" s="210">
        <f t="shared" si="7"/>
        <v>16.272335999999999</v>
      </c>
      <c r="I183" s="213">
        <f t="shared" si="8"/>
        <v>211.54</v>
      </c>
      <c r="J183" s="220">
        <f t="shared" si="9"/>
        <v>6.5632648907523869E-3</v>
      </c>
    </row>
    <row r="184" spans="1:10" s="174" customFormat="1" ht="26.1" customHeight="1">
      <c r="A184" s="101" t="s">
        <v>2383</v>
      </c>
      <c r="B184" s="38" t="s">
        <v>1988</v>
      </c>
      <c r="C184" s="38" t="s">
        <v>12</v>
      </c>
      <c r="D184" s="41" t="s">
        <v>2125</v>
      </c>
      <c r="E184" s="38" t="s">
        <v>220</v>
      </c>
      <c r="F184" s="42">
        <v>10</v>
      </c>
      <c r="G184" s="43">
        <v>15.33</v>
      </c>
      <c r="H184" s="210">
        <f t="shared" si="7"/>
        <v>19.352592000000001</v>
      </c>
      <c r="I184" s="213">
        <f t="shared" si="8"/>
        <v>193.53</v>
      </c>
      <c r="J184" s="220">
        <f t="shared" si="9"/>
        <v>6.0044845150198992E-3</v>
      </c>
    </row>
    <row r="185" spans="1:10" s="174" customFormat="1" ht="24" customHeight="1">
      <c r="A185" s="101" t="s">
        <v>2437</v>
      </c>
      <c r="B185" s="38">
        <v>39445</v>
      </c>
      <c r="C185" s="38" t="s">
        <v>12</v>
      </c>
      <c r="D185" s="41" t="s">
        <v>2182</v>
      </c>
      <c r="E185" s="38" t="s">
        <v>220</v>
      </c>
      <c r="F185" s="42">
        <v>1</v>
      </c>
      <c r="G185" s="43">
        <v>152.16999999999999</v>
      </c>
      <c r="H185" s="210">
        <f t="shared" si="7"/>
        <v>192.09940799999998</v>
      </c>
      <c r="I185" s="213">
        <f t="shared" si="8"/>
        <v>192.1</v>
      </c>
      <c r="J185" s="220">
        <f t="shared" si="9"/>
        <v>5.9601171670300348E-3</v>
      </c>
    </row>
    <row r="186" spans="1:10" ht="39" customHeight="1">
      <c r="A186" s="101" t="s">
        <v>2378</v>
      </c>
      <c r="B186" s="38" t="s">
        <v>1984</v>
      </c>
      <c r="C186" s="38" t="s">
        <v>12</v>
      </c>
      <c r="D186" s="41" t="s">
        <v>374</v>
      </c>
      <c r="E186" s="38" t="s">
        <v>220</v>
      </c>
      <c r="F186" s="42">
        <v>4</v>
      </c>
      <c r="G186" s="43">
        <v>37.83</v>
      </c>
      <c r="H186" s="210">
        <f t="shared" si="7"/>
        <v>47.756591999999998</v>
      </c>
      <c r="I186" s="213">
        <f t="shared" si="8"/>
        <v>191.03</v>
      </c>
      <c r="J186" s="220">
        <f t="shared" si="9"/>
        <v>5.9269192213313249E-3</v>
      </c>
    </row>
    <row r="187" spans="1:10" s="174" customFormat="1" ht="39" customHeight="1">
      <c r="A187" s="101" t="s">
        <v>2278</v>
      </c>
      <c r="B187" s="38" t="s">
        <v>2020</v>
      </c>
      <c r="C187" s="38" t="s">
        <v>12</v>
      </c>
      <c r="D187" s="41" t="s">
        <v>496</v>
      </c>
      <c r="E187" s="38" t="s">
        <v>220</v>
      </c>
      <c r="F187" s="42">
        <v>2</v>
      </c>
      <c r="G187" s="43">
        <v>74.930000000000007</v>
      </c>
      <c r="H187" s="210">
        <f t="shared" si="7"/>
        <v>94.591632000000004</v>
      </c>
      <c r="I187" s="213">
        <f t="shared" si="8"/>
        <v>189.18</v>
      </c>
      <c r="J187" s="220">
        <f t="shared" si="9"/>
        <v>5.8695209040017801E-3</v>
      </c>
    </row>
    <row r="188" spans="1:10" ht="39" customHeight="1">
      <c r="A188" s="101" t="s">
        <v>2388</v>
      </c>
      <c r="B188" s="38" t="s">
        <v>1993</v>
      </c>
      <c r="C188" s="38" t="s">
        <v>12</v>
      </c>
      <c r="D188" s="41" t="s">
        <v>402</v>
      </c>
      <c r="E188" s="38" t="s">
        <v>220</v>
      </c>
      <c r="F188" s="42">
        <v>2</v>
      </c>
      <c r="G188" s="43">
        <v>73.48</v>
      </c>
      <c r="H188" s="210">
        <f t="shared" si="7"/>
        <v>92.76115200000001</v>
      </c>
      <c r="I188" s="213">
        <f t="shared" si="8"/>
        <v>185.52</v>
      </c>
      <c r="J188" s="220">
        <f t="shared" si="9"/>
        <v>5.7559653140417085E-3</v>
      </c>
    </row>
    <row r="189" spans="1:10" ht="39" customHeight="1">
      <c r="A189" s="101" t="s">
        <v>2285</v>
      </c>
      <c r="B189" s="38" t="s">
        <v>2027</v>
      </c>
      <c r="C189" s="38" t="s">
        <v>12</v>
      </c>
      <c r="D189" s="41" t="s">
        <v>517</v>
      </c>
      <c r="E189" s="38" t="s">
        <v>220</v>
      </c>
      <c r="F189" s="42">
        <v>12</v>
      </c>
      <c r="G189" s="43">
        <v>11.72</v>
      </c>
      <c r="H189" s="210">
        <f t="shared" si="7"/>
        <v>14.795328000000001</v>
      </c>
      <c r="I189" s="213">
        <f t="shared" si="8"/>
        <v>177.54</v>
      </c>
      <c r="J189" s="220">
        <f t="shared" si="9"/>
        <v>5.5083768965877794E-3</v>
      </c>
    </row>
    <row r="190" spans="1:10" ht="39" customHeight="1">
      <c r="A190" s="101" t="s">
        <v>2320</v>
      </c>
      <c r="B190" s="38" t="s">
        <v>1910</v>
      </c>
      <c r="C190" s="38" t="s">
        <v>12</v>
      </c>
      <c r="D190" s="41" t="s">
        <v>59</v>
      </c>
      <c r="E190" s="38" t="s">
        <v>1921</v>
      </c>
      <c r="F190" s="42">
        <v>45.72</v>
      </c>
      <c r="G190" s="43">
        <v>3.07</v>
      </c>
      <c r="H190" s="210">
        <f t="shared" si="7"/>
        <v>3.8755679999999995</v>
      </c>
      <c r="I190" s="213">
        <f t="shared" si="8"/>
        <v>177.19</v>
      </c>
      <c r="J190" s="220">
        <f t="shared" si="9"/>
        <v>5.4975177554713785E-3</v>
      </c>
    </row>
    <row r="191" spans="1:10" s="174" customFormat="1" ht="39" customHeight="1">
      <c r="A191" s="101" t="s">
        <v>2436</v>
      </c>
      <c r="B191" s="38" t="s">
        <v>2054</v>
      </c>
      <c r="C191" s="38" t="s">
        <v>12</v>
      </c>
      <c r="D191" s="41" t="s">
        <v>728</v>
      </c>
      <c r="E191" s="38" t="s">
        <v>220</v>
      </c>
      <c r="F191" s="42">
        <v>8</v>
      </c>
      <c r="G191" s="43">
        <v>16.41</v>
      </c>
      <c r="H191" s="210">
        <f t="shared" si="7"/>
        <v>20.715983999999999</v>
      </c>
      <c r="I191" s="213">
        <f t="shared" si="8"/>
        <v>165.73</v>
      </c>
      <c r="J191" s="220">
        <f t="shared" si="9"/>
        <v>5.1419584492029546E-3</v>
      </c>
    </row>
    <row r="192" spans="1:10" s="174" customFormat="1" ht="39" customHeight="1">
      <c r="A192" s="101" t="s">
        <v>2404</v>
      </c>
      <c r="B192" s="38" t="s">
        <v>2007</v>
      </c>
      <c r="C192" s="38" t="s">
        <v>12</v>
      </c>
      <c r="D192" s="41" t="s">
        <v>452</v>
      </c>
      <c r="E192" s="38" t="s">
        <v>220</v>
      </c>
      <c r="F192" s="42">
        <v>2</v>
      </c>
      <c r="G192" s="43">
        <v>65.53</v>
      </c>
      <c r="H192" s="210">
        <f t="shared" si="7"/>
        <v>82.725071999999997</v>
      </c>
      <c r="I192" s="213">
        <f t="shared" si="8"/>
        <v>165.45</v>
      </c>
      <c r="J192" s="220">
        <f t="shared" si="9"/>
        <v>5.1332711363098341E-3</v>
      </c>
    </row>
    <row r="193" spans="1:10" s="174" customFormat="1" ht="39" customHeight="1">
      <c r="A193" s="101" t="s">
        <v>2433</v>
      </c>
      <c r="B193" s="38" t="s">
        <v>2051</v>
      </c>
      <c r="C193" s="38" t="s">
        <v>12</v>
      </c>
      <c r="D193" s="41" t="s">
        <v>2139</v>
      </c>
      <c r="E193" s="38" t="s">
        <v>220</v>
      </c>
      <c r="F193" s="42">
        <v>1</v>
      </c>
      <c r="G193" s="43">
        <v>121.9</v>
      </c>
      <c r="H193" s="210">
        <f t="shared" si="7"/>
        <v>153.88656</v>
      </c>
      <c r="I193" s="213">
        <f t="shared" si="8"/>
        <v>153.88999999999999</v>
      </c>
      <c r="J193" s="220">
        <f t="shared" si="9"/>
        <v>4.7746092182938673E-3</v>
      </c>
    </row>
    <row r="194" spans="1:10" ht="39" customHeight="1">
      <c r="A194" s="101" t="s">
        <v>2269</v>
      </c>
      <c r="B194" s="38" t="s">
        <v>2012</v>
      </c>
      <c r="C194" s="38" t="s">
        <v>12</v>
      </c>
      <c r="D194" s="41" t="s">
        <v>470</v>
      </c>
      <c r="E194" s="38" t="s">
        <v>70</v>
      </c>
      <c r="F194" s="42">
        <v>3.66</v>
      </c>
      <c r="G194" s="43">
        <v>31.91</v>
      </c>
      <c r="H194" s="210">
        <f t="shared" ref="H194:H247" si="10">(G194*26.24%)+G194</f>
        <v>40.283183999999999</v>
      </c>
      <c r="I194" s="213">
        <f t="shared" ref="I194:I247" si="11">ROUND(F194*H194,2)</f>
        <v>147.44</v>
      </c>
      <c r="J194" s="220">
        <f t="shared" ref="J194:J247" si="12">I194/$I$248</f>
        <v>4.5744907605773473E-3</v>
      </c>
    </row>
    <row r="195" spans="1:10" s="174" customFormat="1" ht="39" customHeight="1">
      <c r="A195" s="101" t="s">
        <v>2368</v>
      </c>
      <c r="B195" s="38" t="s">
        <v>1974</v>
      </c>
      <c r="C195" s="38" t="s">
        <v>12</v>
      </c>
      <c r="D195" s="41" t="s">
        <v>2119</v>
      </c>
      <c r="E195" s="38" t="s">
        <v>220</v>
      </c>
      <c r="F195" s="42">
        <v>7</v>
      </c>
      <c r="G195" s="43">
        <v>16.39</v>
      </c>
      <c r="H195" s="210">
        <f t="shared" si="10"/>
        <v>20.690736000000001</v>
      </c>
      <c r="I195" s="213">
        <f t="shared" si="11"/>
        <v>144.84</v>
      </c>
      <c r="J195" s="220">
        <f t="shared" si="12"/>
        <v>4.4938228551412301E-3</v>
      </c>
    </row>
    <row r="196" spans="1:10" s="174" customFormat="1" ht="39" customHeight="1">
      <c r="A196" s="101" t="s">
        <v>2390</v>
      </c>
      <c r="B196" s="38" t="s">
        <v>1995</v>
      </c>
      <c r="C196" s="38" t="s">
        <v>12</v>
      </c>
      <c r="D196" s="41" t="s">
        <v>408</v>
      </c>
      <c r="E196" s="38" t="s">
        <v>220</v>
      </c>
      <c r="F196" s="42">
        <v>10</v>
      </c>
      <c r="G196" s="43">
        <v>11.3</v>
      </c>
      <c r="H196" s="210">
        <f t="shared" si="10"/>
        <v>14.26512</v>
      </c>
      <c r="I196" s="213">
        <f t="shared" si="11"/>
        <v>142.65</v>
      </c>
      <c r="J196" s="220">
        <f t="shared" si="12"/>
        <v>4.4258756578700389E-3</v>
      </c>
    </row>
    <row r="197" spans="1:10" s="174" customFormat="1" ht="39" customHeight="1">
      <c r="A197" s="101" t="s">
        <v>2439</v>
      </c>
      <c r="B197" s="38" t="s">
        <v>2056</v>
      </c>
      <c r="C197" s="38" t="s">
        <v>12</v>
      </c>
      <c r="D197" s="41" t="s">
        <v>737</v>
      </c>
      <c r="E197" s="38" t="s">
        <v>220</v>
      </c>
      <c r="F197" s="42">
        <v>1</v>
      </c>
      <c r="G197" s="43">
        <v>105.65</v>
      </c>
      <c r="H197" s="210">
        <f t="shared" si="10"/>
        <v>133.37255999999999</v>
      </c>
      <c r="I197" s="213">
        <f t="shared" si="11"/>
        <v>133.37</v>
      </c>
      <c r="J197" s="220">
        <f t="shared" si="12"/>
        <v>4.1379532876980518E-3</v>
      </c>
    </row>
    <row r="198" spans="1:10" ht="26.1" customHeight="1">
      <c r="A198" s="101" t="s">
        <v>2272</v>
      </c>
      <c r="B198" s="38" t="s">
        <v>2015</v>
      </c>
      <c r="C198" s="38" t="s">
        <v>12</v>
      </c>
      <c r="D198" s="41" t="s">
        <v>477</v>
      </c>
      <c r="E198" s="38" t="s">
        <v>220</v>
      </c>
      <c r="F198" s="42">
        <v>7</v>
      </c>
      <c r="G198" s="43">
        <v>15.01</v>
      </c>
      <c r="H198" s="210">
        <f t="shared" si="10"/>
        <v>18.948623999999999</v>
      </c>
      <c r="I198" s="213">
        <f t="shared" si="11"/>
        <v>132.63999999999999</v>
      </c>
      <c r="J198" s="220">
        <f t="shared" si="12"/>
        <v>4.1153042219409875E-3</v>
      </c>
    </row>
    <row r="199" spans="1:10" ht="26.1" customHeight="1">
      <c r="A199" s="101" t="s">
        <v>2415</v>
      </c>
      <c r="B199" s="38" t="s">
        <v>2041</v>
      </c>
      <c r="C199" s="38" t="s">
        <v>12</v>
      </c>
      <c r="D199" s="41" t="s">
        <v>2135</v>
      </c>
      <c r="E199" s="38" t="s">
        <v>220</v>
      </c>
      <c r="F199" s="42">
        <v>8</v>
      </c>
      <c r="G199" s="43">
        <v>13.13</v>
      </c>
      <c r="H199" s="210">
        <f t="shared" si="10"/>
        <v>16.575312</v>
      </c>
      <c r="I199" s="213">
        <f t="shared" si="11"/>
        <v>132.6</v>
      </c>
      <c r="J199" s="220">
        <f t="shared" si="12"/>
        <v>4.1140631772419705E-3</v>
      </c>
    </row>
    <row r="200" spans="1:10" ht="26.1" customHeight="1">
      <c r="A200" s="101" t="s">
        <v>2449</v>
      </c>
      <c r="B200" s="38">
        <v>39811</v>
      </c>
      <c r="C200" s="38" t="s">
        <v>12</v>
      </c>
      <c r="D200" s="41" t="s">
        <v>2142</v>
      </c>
      <c r="E200" s="38" t="s">
        <v>220</v>
      </c>
      <c r="F200" s="42">
        <v>2</v>
      </c>
      <c r="G200" s="43">
        <v>50.4</v>
      </c>
      <c r="H200" s="210">
        <f t="shared" si="10"/>
        <v>63.624959999999994</v>
      </c>
      <c r="I200" s="213">
        <f t="shared" si="11"/>
        <v>127.25</v>
      </c>
      <c r="J200" s="220">
        <f t="shared" si="12"/>
        <v>3.9480734487484228E-3</v>
      </c>
    </row>
    <row r="201" spans="1:10" s="174" customFormat="1" ht="51.95" customHeight="1">
      <c r="A201" s="101" t="s">
        <v>2255</v>
      </c>
      <c r="B201" s="38" t="s">
        <v>1963</v>
      </c>
      <c r="C201" s="38" t="s">
        <v>12</v>
      </c>
      <c r="D201" s="41" t="s">
        <v>286</v>
      </c>
      <c r="E201" s="38" t="s">
        <v>70</v>
      </c>
      <c r="F201" s="42">
        <v>9.6</v>
      </c>
      <c r="G201" s="43">
        <v>10.34</v>
      </c>
      <c r="H201" s="210">
        <f t="shared" si="10"/>
        <v>13.053215999999999</v>
      </c>
      <c r="I201" s="213">
        <f t="shared" si="11"/>
        <v>125.31</v>
      </c>
      <c r="J201" s="220">
        <f t="shared" si="12"/>
        <v>3.8878827808460888E-3</v>
      </c>
    </row>
    <row r="202" spans="1:10" ht="51.95" customHeight="1">
      <c r="A202" s="101" t="s">
        <v>2279</v>
      </c>
      <c r="B202" s="38" t="s">
        <v>2021</v>
      </c>
      <c r="C202" s="38" t="s">
        <v>12</v>
      </c>
      <c r="D202" s="41" t="s">
        <v>499</v>
      </c>
      <c r="E202" s="38" t="s">
        <v>220</v>
      </c>
      <c r="F202" s="42">
        <v>4</v>
      </c>
      <c r="G202" s="43">
        <v>24.45</v>
      </c>
      <c r="H202" s="210">
        <f t="shared" si="10"/>
        <v>30.865679999999998</v>
      </c>
      <c r="I202" s="213">
        <f t="shared" si="11"/>
        <v>123.46</v>
      </c>
      <c r="J202" s="220">
        <f t="shared" si="12"/>
        <v>3.830484463516544E-3</v>
      </c>
    </row>
    <row r="203" spans="1:10" ht="51.95" customHeight="1">
      <c r="A203" s="101" t="s">
        <v>2273</v>
      </c>
      <c r="B203" s="38" t="s">
        <v>2016</v>
      </c>
      <c r="C203" s="38" t="s">
        <v>12</v>
      </c>
      <c r="D203" s="41" t="s">
        <v>480</v>
      </c>
      <c r="E203" s="38" t="s">
        <v>220</v>
      </c>
      <c r="F203" s="42">
        <v>10</v>
      </c>
      <c r="G203" s="43">
        <v>9.77</v>
      </c>
      <c r="H203" s="210">
        <f t="shared" si="10"/>
        <v>12.333648</v>
      </c>
      <c r="I203" s="213">
        <f t="shared" si="11"/>
        <v>123.34</v>
      </c>
      <c r="J203" s="220">
        <f t="shared" si="12"/>
        <v>3.8267613294194927E-3</v>
      </c>
    </row>
    <row r="204" spans="1:10" ht="26.1" customHeight="1">
      <c r="A204" s="101" t="s">
        <v>2406</v>
      </c>
      <c r="B204" s="38" t="s">
        <v>2029</v>
      </c>
      <c r="C204" s="38" t="s">
        <v>12</v>
      </c>
      <c r="D204" s="41" t="s">
        <v>523</v>
      </c>
      <c r="E204" s="38" t="s">
        <v>220</v>
      </c>
      <c r="F204" s="42">
        <v>2</v>
      </c>
      <c r="G204" s="43">
        <v>48.65</v>
      </c>
      <c r="H204" s="210">
        <f t="shared" si="10"/>
        <v>61.415759999999999</v>
      </c>
      <c r="I204" s="213">
        <f t="shared" si="11"/>
        <v>122.83</v>
      </c>
      <c r="J204" s="220">
        <f t="shared" si="12"/>
        <v>3.8109380095070235E-3</v>
      </c>
    </row>
    <row r="205" spans="1:10" ht="26.1" customHeight="1">
      <c r="A205" s="101" t="s">
        <v>2377</v>
      </c>
      <c r="B205" s="38" t="s">
        <v>1983</v>
      </c>
      <c r="C205" s="38" t="s">
        <v>12</v>
      </c>
      <c r="D205" s="41" t="s">
        <v>371</v>
      </c>
      <c r="E205" s="38" t="s">
        <v>220</v>
      </c>
      <c r="F205" s="42">
        <v>7</v>
      </c>
      <c r="G205" s="43">
        <v>13.69</v>
      </c>
      <c r="H205" s="210">
        <f t="shared" si="10"/>
        <v>17.282256</v>
      </c>
      <c r="I205" s="213">
        <f t="shared" si="11"/>
        <v>120.98</v>
      </c>
      <c r="J205" s="220">
        <f t="shared" si="12"/>
        <v>3.7535396921774787E-3</v>
      </c>
    </row>
    <row r="206" spans="1:10" ht="26.1" customHeight="1">
      <c r="A206" s="101" t="s">
        <v>2283</v>
      </c>
      <c r="B206" s="38" t="s">
        <v>2025</v>
      </c>
      <c r="C206" s="38" t="s">
        <v>12</v>
      </c>
      <c r="D206" s="41" t="s">
        <v>511</v>
      </c>
      <c r="E206" s="38" t="s">
        <v>220</v>
      </c>
      <c r="F206" s="42">
        <v>2</v>
      </c>
      <c r="G206" s="43">
        <v>45.24</v>
      </c>
      <c r="H206" s="210">
        <f t="shared" si="10"/>
        <v>57.110976000000001</v>
      </c>
      <c r="I206" s="213">
        <f t="shared" si="11"/>
        <v>114.22</v>
      </c>
      <c r="J206" s="220">
        <f t="shared" si="12"/>
        <v>3.5438031380435743E-3</v>
      </c>
    </row>
    <row r="207" spans="1:10" ht="26.1" customHeight="1">
      <c r="A207" s="101" t="s">
        <v>2234</v>
      </c>
      <c r="B207" s="38" t="s">
        <v>1929</v>
      </c>
      <c r="C207" s="38" t="s">
        <v>12</v>
      </c>
      <c r="D207" s="41" t="s">
        <v>121</v>
      </c>
      <c r="E207" s="38" t="s">
        <v>80</v>
      </c>
      <c r="F207" s="42">
        <v>5.68</v>
      </c>
      <c r="G207" s="43">
        <v>15.43</v>
      </c>
      <c r="H207" s="210">
        <f t="shared" si="10"/>
        <v>19.478831999999997</v>
      </c>
      <c r="I207" s="213">
        <f t="shared" si="11"/>
        <v>110.64</v>
      </c>
      <c r="J207" s="220">
        <f t="shared" si="12"/>
        <v>3.4327296374815361E-3</v>
      </c>
    </row>
    <row r="208" spans="1:10" s="174" customFormat="1" ht="26.1" customHeight="1">
      <c r="A208" s="101" t="s">
        <v>2408</v>
      </c>
      <c r="B208" s="38" t="s">
        <v>2031</v>
      </c>
      <c r="C208" s="38" t="s">
        <v>12</v>
      </c>
      <c r="D208" s="41" t="s">
        <v>2129</v>
      </c>
      <c r="E208" s="38" t="s">
        <v>220</v>
      </c>
      <c r="F208" s="42">
        <v>1</v>
      </c>
      <c r="G208" s="43">
        <v>86.45</v>
      </c>
      <c r="H208" s="210">
        <f t="shared" si="10"/>
        <v>109.13448</v>
      </c>
      <c r="I208" s="213">
        <f t="shared" si="11"/>
        <v>109.13</v>
      </c>
      <c r="J208" s="220">
        <f t="shared" si="12"/>
        <v>3.3858802000936369E-3</v>
      </c>
    </row>
    <row r="209" spans="1:10" ht="26.1" customHeight="1">
      <c r="A209" s="101" t="s">
        <v>2384</v>
      </c>
      <c r="B209" s="38" t="s">
        <v>1989</v>
      </c>
      <c r="C209" s="38" t="s">
        <v>12</v>
      </c>
      <c r="D209" s="41" t="s">
        <v>386</v>
      </c>
      <c r="E209" s="38" t="s">
        <v>220</v>
      </c>
      <c r="F209" s="42">
        <v>7</v>
      </c>
      <c r="G209" s="43">
        <v>12.34</v>
      </c>
      <c r="H209" s="210">
        <f t="shared" si="10"/>
        <v>15.578016</v>
      </c>
      <c r="I209" s="213">
        <f t="shared" si="11"/>
        <v>109.05</v>
      </c>
      <c r="J209" s="220">
        <f t="shared" si="12"/>
        <v>3.3833981106956026E-3</v>
      </c>
    </row>
    <row r="210" spans="1:10" ht="26.1" customHeight="1">
      <c r="A210" s="101" t="s">
        <v>2438</v>
      </c>
      <c r="B210" s="38" t="s">
        <v>2055</v>
      </c>
      <c r="C210" s="38" t="s">
        <v>12</v>
      </c>
      <c r="D210" s="41" t="s">
        <v>734</v>
      </c>
      <c r="E210" s="38" t="s">
        <v>220</v>
      </c>
      <c r="F210" s="42">
        <v>1</v>
      </c>
      <c r="G210" s="43">
        <v>84.29</v>
      </c>
      <c r="H210" s="210">
        <f t="shared" si="10"/>
        <v>106.407696</v>
      </c>
      <c r="I210" s="213">
        <f t="shared" si="11"/>
        <v>106.41</v>
      </c>
      <c r="J210" s="220">
        <f t="shared" si="12"/>
        <v>3.3014891605604685E-3</v>
      </c>
    </row>
    <row r="211" spans="1:10" ht="43.5" customHeight="1">
      <c r="A211" s="101" t="s">
        <v>2450</v>
      </c>
      <c r="B211" s="38">
        <v>39812</v>
      </c>
      <c r="C211" s="38" t="s">
        <v>12</v>
      </c>
      <c r="D211" s="41" t="s">
        <v>2143</v>
      </c>
      <c r="E211" s="38" t="s">
        <v>220</v>
      </c>
      <c r="F211" s="42">
        <v>1</v>
      </c>
      <c r="G211" s="43">
        <v>82.86</v>
      </c>
      <c r="H211" s="210">
        <f t="shared" si="10"/>
        <v>104.602464</v>
      </c>
      <c r="I211" s="213">
        <f t="shared" si="11"/>
        <v>104.6</v>
      </c>
      <c r="J211" s="220">
        <f t="shared" si="12"/>
        <v>3.2453318879299407E-3</v>
      </c>
    </row>
    <row r="212" spans="1:10" ht="39" customHeight="1">
      <c r="A212" s="101" t="s">
        <v>2379</v>
      </c>
      <c r="B212" s="38" t="s">
        <v>1985</v>
      </c>
      <c r="C212" s="38" t="s">
        <v>12</v>
      </c>
      <c r="D212" s="41" t="s">
        <v>2123</v>
      </c>
      <c r="E212" s="38" t="s">
        <v>220</v>
      </c>
      <c r="F212" s="42">
        <v>13</v>
      </c>
      <c r="G212" s="43">
        <v>6.33</v>
      </c>
      <c r="H212" s="210">
        <f t="shared" si="10"/>
        <v>7.9909920000000003</v>
      </c>
      <c r="I212" s="213">
        <f t="shared" si="11"/>
        <v>103.88</v>
      </c>
      <c r="J212" s="220">
        <f t="shared" si="12"/>
        <v>3.2229930833476313E-3</v>
      </c>
    </row>
    <row r="213" spans="1:10" ht="39" customHeight="1">
      <c r="A213" s="101" t="s">
        <v>2271</v>
      </c>
      <c r="B213" s="38" t="s">
        <v>2014</v>
      </c>
      <c r="C213" s="38" t="s">
        <v>12</v>
      </c>
      <c r="D213" s="41" t="s">
        <v>446</v>
      </c>
      <c r="E213" s="38" t="s">
        <v>220</v>
      </c>
      <c r="F213" s="42">
        <v>3</v>
      </c>
      <c r="G213" s="43">
        <v>26.63</v>
      </c>
      <c r="H213" s="210">
        <f t="shared" si="10"/>
        <v>33.617711999999997</v>
      </c>
      <c r="I213" s="213">
        <f t="shared" si="11"/>
        <v>100.85</v>
      </c>
      <c r="J213" s="220">
        <f t="shared" si="12"/>
        <v>3.1289839473970797E-3</v>
      </c>
    </row>
    <row r="214" spans="1:10" ht="39" customHeight="1">
      <c r="A214" s="101" t="s">
        <v>2372</v>
      </c>
      <c r="B214" s="38" t="s">
        <v>1978</v>
      </c>
      <c r="C214" s="38" t="s">
        <v>12</v>
      </c>
      <c r="D214" s="41" t="s">
        <v>2121</v>
      </c>
      <c r="E214" s="38" t="s">
        <v>220</v>
      </c>
      <c r="F214" s="42">
        <v>5</v>
      </c>
      <c r="G214" s="43">
        <v>15.43</v>
      </c>
      <c r="H214" s="210">
        <f t="shared" si="10"/>
        <v>19.478831999999997</v>
      </c>
      <c r="I214" s="213">
        <f t="shared" si="11"/>
        <v>97.39</v>
      </c>
      <c r="J214" s="220">
        <f t="shared" si="12"/>
        <v>3.0216335809320934E-3</v>
      </c>
    </row>
    <row r="215" spans="1:10" ht="39" customHeight="1">
      <c r="A215" s="101" t="s">
        <v>2385</v>
      </c>
      <c r="B215" s="38" t="s">
        <v>1990</v>
      </c>
      <c r="C215" s="38" t="s">
        <v>12</v>
      </c>
      <c r="D215" s="41" t="s">
        <v>393</v>
      </c>
      <c r="E215" s="38" t="s">
        <v>220</v>
      </c>
      <c r="F215" s="42">
        <v>6</v>
      </c>
      <c r="G215" s="43">
        <v>12.77</v>
      </c>
      <c r="H215" s="210">
        <f t="shared" si="10"/>
        <v>16.120847999999999</v>
      </c>
      <c r="I215" s="213">
        <f t="shared" si="11"/>
        <v>96.73</v>
      </c>
      <c r="J215" s="220">
        <f t="shared" si="12"/>
        <v>3.0011563433983098E-3</v>
      </c>
    </row>
    <row r="216" spans="1:10" ht="51.95" customHeight="1">
      <c r="A216" s="101" t="s">
        <v>2375</v>
      </c>
      <c r="B216" s="38" t="s">
        <v>1981</v>
      </c>
      <c r="C216" s="38" t="s">
        <v>12</v>
      </c>
      <c r="D216" s="41" t="s">
        <v>365</v>
      </c>
      <c r="E216" s="38" t="s">
        <v>220</v>
      </c>
      <c r="F216" s="42">
        <v>1</v>
      </c>
      <c r="G216" s="43">
        <v>74.78</v>
      </c>
      <c r="H216" s="210">
        <f t="shared" si="10"/>
        <v>94.402271999999996</v>
      </c>
      <c r="I216" s="213">
        <f t="shared" si="11"/>
        <v>94.4</v>
      </c>
      <c r="J216" s="220">
        <f t="shared" si="12"/>
        <v>2.9288654896805588E-3</v>
      </c>
    </row>
    <row r="217" spans="1:10" ht="51.95" customHeight="1">
      <c r="A217" s="101" t="s">
        <v>2282</v>
      </c>
      <c r="B217" s="38" t="s">
        <v>2024</v>
      </c>
      <c r="C217" s="38" t="s">
        <v>12</v>
      </c>
      <c r="D217" s="41" t="s">
        <v>508</v>
      </c>
      <c r="E217" s="38" t="s">
        <v>220</v>
      </c>
      <c r="F217" s="42">
        <v>3</v>
      </c>
      <c r="G217" s="43">
        <v>22.74</v>
      </c>
      <c r="H217" s="210">
        <f t="shared" si="10"/>
        <v>28.706975999999997</v>
      </c>
      <c r="I217" s="213">
        <f t="shared" si="11"/>
        <v>86.12</v>
      </c>
      <c r="J217" s="220">
        <f t="shared" si="12"/>
        <v>2.6719692369840012E-3</v>
      </c>
    </row>
    <row r="218" spans="1:10" ht="39" customHeight="1">
      <c r="A218" s="101" t="s">
        <v>2286</v>
      </c>
      <c r="B218" s="38" t="s">
        <v>2028</v>
      </c>
      <c r="C218" s="38" t="s">
        <v>12</v>
      </c>
      <c r="D218" s="41" t="s">
        <v>520</v>
      </c>
      <c r="E218" s="38" t="s">
        <v>220</v>
      </c>
      <c r="F218" s="42">
        <v>3</v>
      </c>
      <c r="G218" s="43">
        <v>22.21</v>
      </c>
      <c r="H218" s="210">
        <f t="shared" si="10"/>
        <v>28.037904000000001</v>
      </c>
      <c r="I218" s="213">
        <f t="shared" si="11"/>
        <v>84.11</v>
      </c>
      <c r="J218" s="220">
        <f t="shared" si="12"/>
        <v>2.6096067408583877E-3</v>
      </c>
    </row>
    <row r="219" spans="1:10" ht="39" customHeight="1">
      <c r="A219" s="101" t="s">
        <v>2392</v>
      </c>
      <c r="B219" s="38" t="s">
        <v>1996</v>
      </c>
      <c r="C219" s="38" t="s">
        <v>12</v>
      </c>
      <c r="D219" s="41" t="s">
        <v>2126</v>
      </c>
      <c r="E219" s="38" t="s">
        <v>220</v>
      </c>
      <c r="F219" s="42">
        <v>3</v>
      </c>
      <c r="G219" s="43">
        <v>20.86</v>
      </c>
      <c r="H219" s="210">
        <f t="shared" si="10"/>
        <v>26.333663999999999</v>
      </c>
      <c r="I219" s="213">
        <f t="shared" si="11"/>
        <v>79</v>
      </c>
      <c r="J219" s="220">
        <f t="shared" si="12"/>
        <v>2.4510632805589418E-3</v>
      </c>
    </row>
    <row r="220" spans="1:10" s="174" customFormat="1" ht="26.1" customHeight="1">
      <c r="A220" s="101" t="s">
        <v>2369</v>
      </c>
      <c r="B220" s="38" t="s">
        <v>1975</v>
      </c>
      <c r="C220" s="38" t="s">
        <v>12</v>
      </c>
      <c r="D220" s="41" t="s">
        <v>2156</v>
      </c>
      <c r="E220" s="38" t="s">
        <v>220</v>
      </c>
      <c r="F220" s="42">
        <v>2</v>
      </c>
      <c r="G220" s="43">
        <v>30.03</v>
      </c>
      <c r="H220" s="210">
        <f t="shared" si="10"/>
        <v>37.909872</v>
      </c>
      <c r="I220" s="213">
        <f t="shared" si="11"/>
        <v>75.819999999999993</v>
      </c>
      <c r="J220" s="220">
        <f t="shared" si="12"/>
        <v>2.3524002269870756E-3</v>
      </c>
    </row>
    <row r="221" spans="1:10" s="174" customFormat="1" ht="26.1" customHeight="1">
      <c r="A221" s="101" t="s">
        <v>2380</v>
      </c>
      <c r="B221" s="38" t="s">
        <v>1986</v>
      </c>
      <c r="C221" s="38" t="s">
        <v>12</v>
      </c>
      <c r="D221" s="41" t="s">
        <v>2124</v>
      </c>
      <c r="E221" s="38" t="s">
        <v>220</v>
      </c>
      <c r="F221" s="42">
        <v>4</v>
      </c>
      <c r="G221" s="43">
        <v>14.44</v>
      </c>
      <c r="H221" s="210">
        <f t="shared" si="10"/>
        <v>18.229056</v>
      </c>
      <c r="I221" s="213">
        <f t="shared" si="11"/>
        <v>72.92</v>
      </c>
      <c r="J221" s="220">
        <f t="shared" si="12"/>
        <v>2.2624244863083298E-3</v>
      </c>
    </row>
    <row r="222" spans="1:10" ht="26.1" customHeight="1">
      <c r="A222" s="101" t="s">
        <v>2389</v>
      </c>
      <c r="B222" s="38" t="s">
        <v>1994</v>
      </c>
      <c r="C222" s="38" t="s">
        <v>12</v>
      </c>
      <c r="D222" s="41" t="s">
        <v>405</v>
      </c>
      <c r="E222" s="38" t="s">
        <v>220</v>
      </c>
      <c r="F222" s="42">
        <v>3</v>
      </c>
      <c r="G222" s="43">
        <v>18.809999999999999</v>
      </c>
      <c r="H222" s="210">
        <f t="shared" si="10"/>
        <v>23.745743999999998</v>
      </c>
      <c r="I222" s="213">
        <f t="shared" si="11"/>
        <v>71.239999999999995</v>
      </c>
      <c r="J222" s="220">
        <f t="shared" si="12"/>
        <v>2.2103006089496079E-3</v>
      </c>
    </row>
    <row r="223" spans="1:10" ht="39" customHeight="1">
      <c r="A223" s="101" t="s">
        <v>2281</v>
      </c>
      <c r="B223" s="38" t="s">
        <v>2023</v>
      </c>
      <c r="C223" s="38" t="s">
        <v>12</v>
      </c>
      <c r="D223" s="41" t="s">
        <v>505</v>
      </c>
      <c r="E223" s="38" t="s">
        <v>220</v>
      </c>
      <c r="F223" s="42">
        <v>2</v>
      </c>
      <c r="G223" s="43">
        <v>27.29</v>
      </c>
      <c r="H223" s="210">
        <f t="shared" si="10"/>
        <v>34.450896</v>
      </c>
      <c r="I223" s="213">
        <f t="shared" si="11"/>
        <v>68.900000000000006</v>
      </c>
      <c r="J223" s="220">
        <f t="shared" si="12"/>
        <v>2.1376994940571028E-3</v>
      </c>
    </row>
    <row r="224" spans="1:10" ht="39" customHeight="1">
      <c r="A224" s="101" t="s">
        <v>2274</v>
      </c>
      <c r="B224" s="38" t="s">
        <v>2017</v>
      </c>
      <c r="C224" s="38" t="s">
        <v>12</v>
      </c>
      <c r="D224" s="41" t="s">
        <v>483</v>
      </c>
      <c r="E224" s="38" t="s">
        <v>220</v>
      </c>
      <c r="F224" s="42">
        <v>2</v>
      </c>
      <c r="G224" s="43">
        <v>25.53</v>
      </c>
      <c r="H224" s="210">
        <f t="shared" si="10"/>
        <v>32.229072000000002</v>
      </c>
      <c r="I224" s="213">
        <f t="shared" si="11"/>
        <v>64.459999999999994</v>
      </c>
      <c r="J224" s="220">
        <f t="shared" si="12"/>
        <v>1.999943532466195E-3</v>
      </c>
    </row>
    <row r="225" spans="1:10" ht="39" customHeight="1">
      <c r="A225" s="101" t="s">
        <v>2277</v>
      </c>
      <c r="B225" s="38">
        <v>20143</v>
      </c>
      <c r="C225" s="38" t="s">
        <v>12</v>
      </c>
      <c r="D225" s="41" t="s">
        <v>1566</v>
      </c>
      <c r="E225" s="38" t="s">
        <v>220</v>
      </c>
      <c r="F225" s="42">
        <v>1</v>
      </c>
      <c r="G225" s="43">
        <v>50.41</v>
      </c>
      <c r="H225" s="210">
        <f t="shared" si="10"/>
        <v>63.63758399999999</v>
      </c>
      <c r="I225" s="213">
        <f t="shared" si="11"/>
        <v>63.64</v>
      </c>
      <c r="J225" s="220">
        <f t="shared" si="12"/>
        <v>1.9745021161363427E-3</v>
      </c>
    </row>
    <row r="226" spans="1:10" ht="39" customHeight="1">
      <c r="A226" s="101" t="s">
        <v>2275</v>
      </c>
      <c r="B226" s="38" t="s">
        <v>2018</v>
      </c>
      <c r="C226" s="38" t="s">
        <v>12</v>
      </c>
      <c r="D226" s="41" t="s">
        <v>486</v>
      </c>
      <c r="E226" s="38" t="s">
        <v>220</v>
      </c>
      <c r="F226" s="42">
        <v>3</v>
      </c>
      <c r="G226" s="43">
        <v>14.48</v>
      </c>
      <c r="H226" s="211">
        <f t="shared" si="10"/>
        <v>18.279551999999999</v>
      </c>
      <c r="I226" s="213">
        <f t="shared" si="11"/>
        <v>54.84</v>
      </c>
      <c r="J226" s="220">
        <f t="shared" si="12"/>
        <v>1.7014722823525618E-3</v>
      </c>
    </row>
    <row r="227" spans="1:10" ht="39" customHeight="1">
      <c r="A227" s="101" t="s">
        <v>2386</v>
      </c>
      <c r="B227" s="38" t="s">
        <v>1991</v>
      </c>
      <c r="C227" s="38" t="s">
        <v>12</v>
      </c>
      <c r="D227" s="41" t="s">
        <v>396</v>
      </c>
      <c r="E227" s="38" t="s">
        <v>220</v>
      </c>
      <c r="F227" s="42">
        <v>2</v>
      </c>
      <c r="G227" s="43">
        <v>21.49</v>
      </c>
      <c r="H227" s="210">
        <f t="shared" si="10"/>
        <v>27.128975999999998</v>
      </c>
      <c r="I227" s="213">
        <f t="shared" si="11"/>
        <v>54.26</v>
      </c>
      <c r="J227" s="220">
        <f t="shared" si="12"/>
        <v>1.6834771342168124E-3</v>
      </c>
    </row>
    <row r="228" spans="1:10" ht="39" customHeight="1">
      <c r="A228" s="101" t="s">
        <v>2370</v>
      </c>
      <c r="B228" s="38" t="s">
        <v>1976</v>
      </c>
      <c r="C228" s="38" t="s">
        <v>12</v>
      </c>
      <c r="D228" s="41" t="s">
        <v>350</v>
      </c>
      <c r="E228" s="38" t="s">
        <v>220</v>
      </c>
      <c r="F228" s="42">
        <v>3</v>
      </c>
      <c r="G228" s="43">
        <v>14.14</v>
      </c>
      <c r="H228" s="210">
        <f t="shared" si="10"/>
        <v>17.850335999999999</v>
      </c>
      <c r="I228" s="213">
        <f t="shared" si="11"/>
        <v>53.55</v>
      </c>
      <c r="J228" s="220">
        <f t="shared" si="12"/>
        <v>1.6614485908092575E-3</v>
      </c>
    </row>
    <row r="229" spans="1:10" ht="39" customHeight="1">
      <c r="A229" s="101" t="s">
        <v>2276</v>
      </c>
      <c r="B229" s="38" t="s">
        <v>2019</v>
      </c>
      <c r="C229" s="38" t="s">
        <v>12</v>
      </c>
      <c r="D229" s="41" t="s">
        <v>489</v>
      </c>
      <c r="E229" s="38" t="s">
        <v>220</v>
      </c>
      <c r="F229" s="42">
        <v>4</v>
      </c>
      <c r="G229" s="43">
        <v>9.6</v>
      </c>
      <c r="H229" s="210">
        <f t="shared" si="10"/>
        <v>12.119039999999998</v>
      </c>
      <c r="I229" s="213">
        <f t="shared" si="11"/>
        <v>48.48</v>
      </c>
      <c r="J229" s="220">
        <f t="shared" si="12"/>
        <v>1.504146175208829E-3</v>
      </c>
    </row>
    <row r="230" spans="1:10" ht="39" customHeight="1">
      <c r="A230" s="101" t="s">
        <v>2411</v>
      </c>
      <c r="B230" s="38" t="s">
        <v>2034</v>
      </c>
      <c r="C230" s="38" t="s">
        <v>12</v>
      </c>
      <c r="D230" s="41" t="s">
        <v>541</v>
      </c>
      <c r="E230" s="38" t="s">
        <v>220</v>
      </c>
      <c r="F230" s="42">
        <v>2</v>
      </c>
      <c r="G230" s="43">
        <v>18.03</v>
      </c>
      <c r="H230" s="210">
        <f t="shared" si="10"/>
        <v>22.761071999999999</v>
      </c>
      <c r="I230" s="213">
        <f t="shared" si="11"/>
        <v>45.52</v>
      </c>
      <c r="J230" s="220">
        <f t="shared" si="12"/>
        <v>1.4123088674815576E-3</v>
      </c>
    </row>
    <row r="231" spans="1:10" ht="39" customHeight="1">
      <c r="A231" s="101" t="s">
        <v>2371</v>
      </c>
      <c r="B231" s="38" t="s">
        <v>1977</v>
      </c>
      <c r="C231" s="38" t="s">
        <v>12</v>
      </c>
      <c r="D231" s="41" t="s">
        <v>2120</v>
      </c>
      <c r="E231" s="38" t="s">
        <v>220</v>
      </c>
      <c r="F231" s="42">
        <v>3</v>
      </c>
      <c r="G231" s="43">
        <v>11.9</v>
      </c>
      <c r="H231" s="210">
        <f t="shared" si="10"/>
        <v>15.02256</v>
      </c>
      <c r="I231" s="213">
        <f t="shared" si="11"/>
        <v>45.07</v>
      </c>
      <c r="J231" s="220">
        <f t="shared" si="12"/>
        <v>1.3983471146176141E-3</v>
      </c>
    </row>
    <row r="232" spans="1:10" ht="39" customHeight="1">
      <c r="A232" s="101" t="s">
        <v>2291</v>
      </c>
      <c r="B232" s="38">
        <v>105555</v>
      </c>
      <c r="C232" s="38" t="s">
        <v>12</v>
      </c>
      <c r="D232" s="41" t="s">
        <v>2183</v>
      </c>
      <c r="E232" s="38" t="s">
        <v>220</v>
      </c>
      <c r="F232" s="42">
        <v>4</v>
      </c>
      <c r="G232" s="43">
        <v>7.31</v>
      </c>
      <c r="H232" s="210">
        <f t="shared" si="10"/>
        <v>9.2281439999999986</v>
      </c>
      <c r="I232" s="213">
        <f t="shared" si="11"/>
        <v>36.909999999999997</v>
      </c>
      <c r="J232" s="220">
        <f t="shared" si="12"/>
        <v>1.145173996018108E-3</v>
      </c>
    </row>
    <row r="233" spans="1:10" ht="39" customHeight="1">
      <c r="A233" s="101" t="s">
        <v>2448</v>
      </c>
      <c r="B233" s="38" t="s">
        <v>2065</v>
      </c>
      <c r="C233" s="38" t="s">
        <v>12</v>
      </c>
      <c r="D233" s="41" t="s">
        <v>637</v>
      </c>
      <c r="E233" s="38" t="s">
        <v>220</v>
      </c>
      <c r="F233" s="42">
        <v>2</v>
      </c>
      <c r="G233" s="43">
        <v>14.51</v>
      </c>
      <c r="H233" s="210">
        <f t="shared" si="10"/>
        <v>18.317423999999999</v>
      </c>
      <c r="I233" s="213">
        <f t="shared" si="11"/>
        <v>36.630000000000003</v>
      </c>
      <c r="J233" s="220">
        <f t="shared" si="12"/>
        <v>1.1364866831249879E-3</v>
      </c>
    </row>
    <row r="234" spans="1:10" s="174" customFormat="1" ht="39" customHeight="1">
      <c r="A234" s="101" t="s">
        <v>2393</v>
      </c>
      <c r="B234" s="38" t="s">
        <v>1997</v>
      </c>
      <c r="C234" s="38" t="s">
        <v>12</v>
      </c>
      <c r="D234" s="41" t="s">
        <v>417</v>
      </c>
      <c r="E234" s="38" t="s">
        <v>220</v>
      </c>
      <c r="F234" s="42">
        <v>1</v>
      </c>
      <c r="G234" s="43">
        <v>28.34</v>
      </c>
      <c r="H234" s="210">
        <f t="shared" si="10"/>
        <v>35.776415999999998</v>
      </c>
      <c r="I234" s="213">
        <f t="shared" si="11"/>
        <v>35.78</v>
      </c>
      <c r="J234" s="220">
        <f t="shared" si="12"/>
        <v>1.1101144832708727E-3</v>
      </c>
    </row>
    <row r="235" spans="1:10" ht="42" customHeight="1">
      <c r="A235" s="101" t="s">
        <v>2412</v>
      </c>
      <c r="B235" s="38" t="s">
        <v>2035</v>
      </c>
      <c r="C235" s="38" t="s">
        <v>12</v>
      </c>
      <c r="D235" s="41" t="s">
        <v>538</v>
      </c>
      <c r="E235" s="38" t="s">
        <v>220</v>
      </c>
      <c r="F235" s="42">
        <v>3</v>
      </c>
      <c r="G235" s="43">
        <v>8.56</v>
      </c>
      <c r="H235" s="210">
        <f t="shared" si="10"/>
        <v>10.806144</v>
      </c>
      <c r="I235" s="213">
        <f t="shared" si="11"/>
        <v>32.42</v>
      </c>
      <c r="J235" s="220">
        <f t="shared" si="12"/>
        <v>1.0058667285534292E-3</v>
      </c>
    </row>
    <row r="236" spans="1:10" ht="39" customHeight="1">
      <c r="A236" s="101" t="s">
        <v>2446</v>
      </c>
      <c r="B236" s="38" t="s">
        <v>2063</v>
      </c>
      <c r="C236" s="38" t="s">
        <v>12</v>
      </c>
      <c r="D236" s="41" t="s">
        <v>631</v>
      </c>
      <c r="E236" s="38" t="s">
        <v>220</v>
      </c>
      <c r="F236" s="42">
        <v>1</v>
      </c>
      <c r="G236" s="43">
        <v>24.39</v>
      </c>
      <c r="H236" s="210">
        <f t="shared" si="10"/>
        <v>30.789936000000001</v>
      </c>
      <c r="I236" s="213">
        <f t="shared" si="11"/>
        <v>30.79</v>
      </c>
      <c r="J236" s="220">
        <f t="shared" si="12"/>
        <v>9.5529415706847875E-4</v>
      </c>
    </row>
    <row r="237" spans="1:10" ht="26.1" customHeight="1">
      <c r="A237" s="101" t="s">
        <v>2280</v>
      </c>
      <c r="B237" s="38" t="s">
        <v>2022</v>
      </c>
      <c r="C237" s="38" t="s">
        <v>12</v>
      </c>
      <c r="D237" s="41" t="s">
        <v>502</v>
      </c>
      <c r="E237" s="38" t="s">
        <v>220</v>
      </c>
      <c r="F237" s="42">
        <v>2</v>
      </c>
      <c r="G237" s="43">
        <v>12.17</v>
      </c>
      <c r="H237" s="210">
        <f t="shared" si="10"/>
        <v>15.363408</v>
      </c>
      <c r="I237" s="213">
        <f t="shared" si="11"/>
        <v>30.73</v>
      </c>
      <c r="J237" s="220">
        <f t="shared" si="12"/>
        <v>9.5343259001995297E-4</v>
      </c>
    </row>
    <row r="238" spans="1:10" ht="26.1" customHeight="1">
      <c r="A238" s="101" t="s">
        <v>2373</v>
      </c>
      <c r="B238" s="38" t="s">
        <v>1979</v>
      </c>
      <c r="C238" s="38" t="s">
        <v>12</v>
      </c>
      <c r="D238" s="41" t="s">
        <v>2122</v>
      </c>
      <c r="E238" s="38" t="s">
        <v>220</v>
      </c>
      <c r="F238" s="42">
        <v>1</v>
      </c>
      <c r="G238" s="43">
        <v>23.05</v>
      </c>
      <c r="H238" s="210">
        <f t="shared" si="10"/>
        <v>29.098320000000001</v>
      </c>
      <c r="I238" s="213">
        <f t="shared" si="11"/>
        <v>29.1</v>
      </c>
      <c r="J238" s="220">
        <f t="shared" si="12"/>
        <v>9.0286001853500276E-4</v>
      </c>
    </row>
    <row r="239" spans="1:10" ht="26.1" customHeight="1">
      <c r="A239" s="101" t="s">
        <v>2443</v>
      </c>
      <c r="B239" s="38" t="s">
        <v>2060</v>
      </c>
      <c r="C239" s="38" t="s">
        <v>12</v>
      </c>
      <c r="D239" s="41" t="s">
        <v>622</v>
      </c>
      <c r="E239" s="38" t="s">
        <v>220</v>
      </c>
      <c r="F239" s="42">
        <v>2</v>
      </c>
      <c r="G239" s="43">
        <v>11.51</v>
      </c>
      <c r="H239" s="210">
        <f t="shared" si="10"/>
        <v>14.530223999999999</v>
      </c>
      <c r="I239" s="213">
        <f t="shared" si="11"/>
        <v>29.06</v>
      </c>
      <c r="J239" s="220">
        <f t="shared" si="12"/>
        <v>9.0161897383598546E-4</v>
      </c>
    </row>
    <row r="240" spans="1:10" ht="39" customHeight="1">
      <c r="A240" s="101" t="s">
        <v>2381</v>
      </c>
      <c r="B240" s="38" t="s">
        <v>1987</v>
      </c>
      <c r="C240" s="38" t="s">
        <v>12</v>
      </c>
      <c r="D240" s="41" t="s">
        <v>2157</v>
      </c>
      <c r="E240" s="38" t="s">
        <v>220</v>
      </c>
      <c r="F240" s="42">
        <v>1</v>
      </c>
      <c r="G240" s="43">
        <v>22.26</v>
      </c>
      <c r="H240" s="210">
        <f t="shared" si="10"/>
        <v>28.101024000000002</v>
      </c>
      <c r="I240" s="213">
        <f t="shared" si="11"/>
        <v>28.1</v>
      </c>
      <c r="J240" s="220">
        <f t="shared" si="12"/>
        <v>8.7183390105957312E-4</v>
      </c>
    </row>
    <row r="241" spans="1:10" ht="39" customHeight="1">
      <c r="A241" s="101" t="s">
        <v>2270</v>
      </c>
      <c r="B241" s="38" t="s">
        <v>2013</v>
      </c>
      <c r="C241" s="38" t="s">
        <v>12</v>
      </c>
      <c r="D241" s="41" t="s">
        <v>473</v>
      </c>
      <c r="E241" s="38" t="s">
        <v>220</v>
      </c>
      <c r="F241" s="42">
        <v>2</v>
      </c>
      <c r="G241" s="43">
        <v>10.23</v>
      </c>
      <c r="H241" s="210">
        <f t="shared" si="10"/>
        <v>12.914352000000001</v>
      </c>
      <c r="I241" s="213">
        <f t="shared" si="11"/>
        <v>25.83</v>
      </c>
      <c r="J241" s="220">
        <f t="shared" si="12"/>
        <v>8.0140461439034765E-4</v>
      </c>
    </row>
    <row r="242" spans="1:10" ht="39" customHeight="1">
      <c r="A242" s="101" t="s">
        <v>2391</v>
      </c>
      <c r="B242" s="38">
        <v>7131</v>
      </c>
      <c r="C242" s="38" t="s">
        <v>12</v>
      </c>
      <c r="D242" s="41" t="s">
        <v>2175</v>
      </c>
      <c r="E242" s="38" t="s">
        <v>220</v>
      </c>
      <c r="F242" s="42">
        <v>1</v>
      </c>
      <c r="G242" s="43">
        <v>16.64</v>
      </c>
      <c r="H242" s="210">
        <f t="shared" si="10"/>
        <v>21.006336000000001</v>
      </c>
      <c r="I242" s="213">
        <f t="shared" si="11"/>
        <v>21.01</v>
      </c>
      <c r="J242" s="220">
        <f t="shared" si="12"/>
        <v>6.5185872815877693E-4</v>
      </c>
    </row>
    <row r="243" spans="1:10" s="174" customFormat="1" ht="39" customHeight="1">
      <c r="A243" s="101" t="s">
        <v>2435</v>
      </c>
      <c r="B243" s="38" t="s">
        <v>2053</v>
      </c>
      <c r="C243" s="38" t="s">
        <v>12</v>
      </c>
      <c r="D243" s="41" t="s">
        <v>2140</v>
      </c>
      <c r="E243" s="38" t="s">
        <v>220</v>
      </c>
      <c r="F243" s="42">
        <v>1</v>
      </c>
      <c r="G243" s="43">
        <v>14.84</v>
      </c>
      <c r="H243" s="210">
        <f t="shared" si="10"/>
        <v>18.734016</v>
      </c>
      <c r="I243" s="213">
        <f t="shared" si="11"/>
        <v>18.73</v>
      </c>
      <c r="J243" s="220">
        <f t="shared" si="12"/>
        <v>5.8111918031479722E-4</v>
      </c>
    </row>
    <row r="244" spans="1:10" s="174" customFormat="1" ht="39" customHeight="1">
      <c r="A244" s="101" t="s">
        <v>2374</v>
      </c>
      <c r="B244" s="38" t="s">
        <v>1980</v>
      </c>
      <c r="C244" s="38" t="s">
        <v>12</v>
      </c>
      <c r="D244" s="41" t="s">
        <v>362</v>
      </c>
      <c r="E244" s="38" t="s">
        <v>220</v>
      </c>
      <c r="F244" s="42">
        <v>2</v>
      </c>
      <c r="G244" s="43">
        <v>5.96</v>
      </c>
      <c r="H244" s="210">
        <f t="shared" si="10"/>
        <v>7.5239039999999999</v>
      </c>
      <c r="I244" s="213">
        <f t="shared" si="11"/>
        <v>15.05</v>
      </c>
      <c r="J244" s="220">
        <f t="shared" si="12"/>
        <v>4.669430680052162E-4</v>
      </c>
    </row>
    <row r="245" spans="1:10" ht="39" customHeight="1">
      <c r="A245" s="101" t="s">
        <v>2226</v>
      </c>
      <c r="B245" s="38" t="s">
        <v>1925</v>
      </c>
      <c r="C245" s="38" t="s">
        <v>12</v>
      </c>
      <c r="D245" s="41" t="s">
        <v>2094</v>
      </c>
      <c r="E245" s="38" t="s">
        <v>80</v>
      </c>
      <c r="F245" s="42">
        <v>0.39</v>
      </c>
      <c r="G245" s="43">
        <v>17.62</v>
      </c>
      <c r="H245" s="210">
        <f t="shared" si="10"/>
        <v>22.243487999999999</v>
      </c>
      <c r="I245" s="213">
        <f t="shared" si="11"/>
        <v>8.67</v>
      </c>
      <c r="J245" s="220">
        <f t="shared" si="12"/>
        <v>2.6899643851197502E-4</v>
      </c>
    </row>
    <row r="246" spans="1:10" s="174" customFormat="1" ht="39" customHeight="1">
      <c r="A246" s="101" t="s">
        <v>2265</v>
      </c>
      <c r="B246" s="38">
        <v>89448</v>
      </c>
      <c r="C246" s="38" t="s">
        <v>12</v>
      </c>
      <c r="D246" s="41" t="s">
        <v>322</v>
      </c>
      <c r="E246" s="38" t="s">
        <v>70</v>
      </c>
      <c r="F246" s="42">
        <v>0.35</v>
      </c>
      <c r="G246" s="43">
        <v>14.95</v>
      </c>
      <c r="H246" s="210">
        <f t="shared" si="10"/>
        <v>18.872879999999999</v>
      </c>
      <c r="I246" s="213">
        <f t="shared" si="11"/>
        <v>6.61</v>
      </c>
      <c r="J246" s="220">
        <f t="shared" si="12"/>
        <v>2.0508263651258996E-4</v>
      </c>
    </row>
    <row r="247" spans="1:10" ht="24" customHeight="1">
      <c r="A247" s="101" t="s">
        <v>2382</v>
      </c>
      <c r="B247" s="38">
        <v>3529</v>
      </c>
      <c r="C247" s="38" t="s">
        <v>12</v>
      </c>
      <c r="D247" s="41" t="s">
        <v>1451</v>
      </c>
      <c r="E247" s="38" t="s">
        <v>220</v>
      </c>
      <c r="F247" s="42">
        <v>1</v>
      </c>
      <c r="G247" s="43">
        <v>0.67</v>
      </c>
      <c r="H247" s="210">
        <f t="shared" si="10"/>
        <v>0.845808</v>
      </c>
      <c r="I247" s="213">
        <f t="shared" si="11"/>
        <v>0.85</v>
      </c>
      <c r="J247" s="220">
        <f t="shared" si="12"/>
        <v>2.6372199854115198E-5</v>
      </c>
    </row>
    <row r="248" spans="1:10" s="40" customFormat="1" ht="30" customHeight="1" thickBot="1">
      <c r="A248" s="453" t="s">
        <v>1893</v>
      </c>
      <c r="B248" s="454"/>
      <c r="C248" s="454"/>
      <c r="D248" s="454"/>
      <c r="E248" s="454"/>
      <c r="F248" s="454"/>
      <c r="G248" s="454"/>
      <c r="H248" s="455"/>
      <c r="I248" s="221">
        <f>RESUMO!L19+RESUMO!L21</f>
        <v>32230.909999999996</v>
      </c>
      <c r="J248" s="222"/>
    </row>
    <row r="249" spans="1:10" ht="15.75">
      <c r="A249" s="436"/>
      <c r="B249" s="436"/>
      <c r="C249" s="436"/>
      <c r="D249" s="35"/>
      <c r="E249" s="198"/>
      <c r="F249" s="437"/>
      <c r="G249" s="436"/>
      <c r="H249" s="438"/>
      <c r="I249" s="436"/>
    </row>
    <row r="250" spans="1:10" ht="15.75">
      <c r="A250" s="436"/>
      <c r="B250" s="436"/>
      <c r="C250" s="436"/>
      <c r="D250" s="35"/>
      <c r="E250" s="198"/>
      <c r="F250" s="437"/>
      <c r="G250" s="436"/>
      <c r="H250" s="438"/>
      <c r="I250" s="436"/>
    </row>
    <row r="251" spans="1:10" ht="15.75">
      <c r="A251" s="436"/>
      <c r="B251" s="436"/>
      <c r="C251" s="436"/>
      <c r="D251" s="35"/>
      <c r="E251" s="198"/>
      <c r="F251" s="437"/>
      <c r="G251" s="436"/>
      <c r="H251" s="438"/>
      <c r="I251" s="436"/>
    </row>
    <row r="252" spans="1:10" ht="60" customHeight="1">
      <c r="A252" s="37"/>
      <c r="B252" s="37"/>
      <c r="C252" s="37"/>
      <c r="D252" s="37"/>
      <c r="E252" s="37"/>
      <c r="F252" s="37"/>
      <c r="G252" s="37"/>
      <c r="H252" s="37"/>
      <c r="I252" s="214"/>
    </row>
  </sheetData>
  <sortState xmlns:xlrd2="http://schemas.microsoft.com/office/spreadsheetml/2017/richdata2" ref="A2:I247">
    <sortCondition descending="1" ref="I2:I247"/>
  </sortState>
  <mergeCells count="10">
    <mergeCell ref="A251:C251"/>
    <mergeCell ref="F251:G251"/>
    <mergeCell ref="H251:I251"/>
    <mergeCell ref="A248:H248"/>
    <mergeCell ref="A249:C249"/>
    <mergeCell ref="F249:G249"/>
    <mergeCell ref="H249:I249"/>
    <mergeCell ref="A250:C250"/>
    <mergeCell ref="F250:G250"/>
    <mergeCell ref="H250:I250"/>
  </mergeCells>
  <pageMargins left="0.511811024" right="0.511811024" top="0.78740157499999996" bottom="0.78740157499999996" header="0.31496062000000002" footer="0.31496062000000002"/>
  <pageSetup paperSize="9" scale="4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701"/>
  <sheetViews>
    <sheetView view="pageBreakPreview" topLeftCell="A2680" zoomScale="106" zoomScaleNormal="100" zoomScaleSheetLayoutView="106" workbookViewId="0">
      <selection activeCell="A2701" sqref="A2701"/>
    </sheetView>
  </sheetViews>
  <sheetFormatPr defaultColWidth="9" defaultRowHeight="14.25"/>
  <cols>
    <col min="1" max="3" width="9" style="1"/>
    <col min="4" max="4" width="47" style="93" customWidth="1"/>
    <col min="5" max="7" width="9" style="1"/>
    <col min="8" max="8" width="13.125" style="1" customWidth="1"/>
    <col min="9" max="9" width="9" style="1"/>
    <col min="10" max="10" width="10.75" style="1" customWidth="1"/>
    <col min="11" max="16384" width="9" style="1"/>
  </cols>
  <sheetData>
    <row r="1" spans="1:16" s="70" customFormat="1" ht="15">
      <c r="A1" s="67"/>
      <c r="B1" s="68"/>
      <c r="C1" s="68"/>
      <c r="D1" s="92"/>
      <c r="E1" s="68"/>
      <c r="F1" s="68"/>
      <c r="G1" s="68"/>
      <c r="H1" s="68"/>
      <c r="I1" s="68"/>
      <c r="J1" s="69"/>
    </row>
    <row r="2" spans="1:16" s="70" customFormat="1" ht="15.75">
      <c r="A2" s="386" t="s">
        <v>717</v>
      </c>
      <c r="B2" s="387"/>
      <c r="C2" s="387"/>
      <c r="D2" s="387"/>
      <c r="E2" s="387"/>
      <c r="F2" s="387"/>
      <c r="G2" s="387"/>
      <c r="H2" s="387"/>
      <c r="I2" s="387"/>
      <c r="J2" s="388"/>
      <c r="K2" s="71"/>
      <c r="L2" s="71"/>
      <c r="M2" s="71"/>
      <c r="N2" s="71"/>
      <c r="O2" s="71"/>
    </row>
    <row r="3" spans="1:16" s="70" customFormat="1" ht="15" customHeight="1">
      <c r="A3" s="352" t="s">
        <v>718</v>
      </c>
      <c r="B3" s="353"/>
      <c r="C3" s="353"/>
      <c r="D3" s="353"/>
      <c r="E3" s="353"/>
      <c r="F3" s="353"/>
      <c r="G3" s="353"/>
      <c r="H3" s="353"/>
      <c r="I3" s="353"/>
      <c r="J3" s="354"/>
      <c r="K3" s="72"/>
      <c r="L3" s="72"/>
      <c r="M3" s="72"/>
      <c r="N3" s="72"/>
      <c r="O3" s="72"/>
    </row>
    <row r="4" spans="1:16" s="70" customFormat="1" ht="15">
      <c r="A4" s="73"/>
      <c r="B4" s="102"/>
      <c r="C4" s="103"/>
      <c r="D4" s="104"/>
      <c r="E4" s="102"/>
      <c r="F4" s="102"/>
      <c r="G4" s="102"/>
      <c r="H4" s="102"/>
      <c r="I4" s="102"/>
      <c r="J4" s="75"/>
      <c r="K4" s="74"/>
      <c r="L4" s="74"/>
    </row>
    <row r="5" spans="1:16" ht="15.75">
      <c r="A5" s="386" t="s">
        <v>1836</v>
      </c>
      <c r="B5" s="387"/>
      <c r="C5" s="387"/>
      <c r="D5" s="387"/>
      <c r="E5" s="387"/>
      <c r="F5" s="387"/>
      <c r="G5" s="387"/>
      <c r="H5" s="387"/>
      <c r="I5" s="387"/>
      <c r="J5" s="388"/>
      <c r="K5" s="71"/>
      <c r="L5" s="71"/>
      <c r="M5" s="71"/>
      <c r="N5" s="71"/>
      <c r="O5" s="71"/>
      <c r="P5" s="71"/>
    </row>
    <row r="6" spans="1:16" ht="15" customHeight="1">
      <c r="A6" s="76"/>
      <c r="B6" s="105"/>
      <c r="C6" s="105"/>
      <c r="D6" s="106"/>
      <c r="E6" s="105"/>
      <c r="F6" s="105"/>
      <c r="G6" s="105"/>
      <c r="H6" s="105"/>
      <c r="I6" s="105"/>
      <c r="J6" s="77"/>
      <c r="M6" s="78"/>
      <c r="N6" s="78"/>
      <c r="O6" s="78"/>
    </row>
    <row r="7" spans="1:16" ht="15.75" customHeight="1">
      <c r="A7" s="469" t="s">
        <v>1892</v>
      </c>
      <c r="B7" s="470"/>
      <c r="C7" s="470"/>
      <c r="D7" s="470"/>
      <c r="E7" s="470"/>
      <c r="F7" s="470"/>
      <c r="G7" s="470"/>
      <c r="H7" s="470"/>
      <c r="I7" s="470"/>
      <c r="J7" s="471"/>
      <c r="K7" s="74"/>
      <c r="L7" s="74"/>
      <c r="M7" s="465"/>
      <c r="N7" s="466"/>
      <c r="O7" s="466"/>
    </row>
    <row r="8" spans="1:16" ht="15.75">
      <c r="A8" s="469"/>
      <c r="B8" s="470"/>
      <c r="C8" s="470"/>
      <c r="D8" s="470"/>
      <c r="E8" s="470"/>
      <c r="F8" s="470"/>
      <c r="G8" s="470"/>
      <c r="H8" s="470"/>
      <c r="I8" s="470"/>
      <c r="J8" s="471"/>
      <c r="K8" s="74"/>
      <c r="L8" s="74"/>
      <c r="M8" s="465"/>
      <c r="N8" s="466"/>
      <c r="O8" s="79"/>
    </row>
    <row r="9" spans="1:16" ht="15.75" customHeight="1">
      <c r="A9" s="469"/>
      <c r="B9" s="470"/>
      <c r="C9" s="470"/>
      <c r="D9" s="470"/>
      <c r="E9" s="470"/>
      <c r="F9" s="470"/>
      <c r="G9" s="470"/>
      <c r="H9" s="470"/>
      <c r="I9" s="470"/>
      <c r="J9" s="471"/>
      <c r="K9" s="74"/>
      <c r="L9" s="74"/>
      <c r="M9" s="80"/>
      <c r="N9" s="81"/>
      <c r="O9" s="79"/>
    </row>
    <row r="10" spans="1:16">
      <c r="A10" s="107" t="s">
        <v>8</v>
      </c>
      <c r="B10" s="82"/>
      <c r="C10" s="82"/>
      <c r="D10" s="54" t="s">
        <v>10</v>
      </c>
      <c r="E10" s="82"/>
      <c r="F10" s="461"/>
      <c r="G10" s="461"/>
      <c r="H10" s="82"/>
      <c r="I10" s="82"/>
      <c r="J10" s="108">
        <v>3254.7</v>
      </c>
    </row>
    <row r="11" spans="1:16" ht="30">
      <c r="A11" s="109"/>
      <c r="B11" s="46" t="s">
        <v>1</v>
      </c>
      <c r="C11" s="46" t="s">
        <v>2</v>
      </c>
      <c r="D11" s="55" t="s">
        <v>3</v>
      </c>
      <c r="E11" s="457" t="s">
        <v>742</v>
      </c>
      <c r="F11" s="457"/>
      <c r="G11" s="46" t="s">
        <v>4</v>
      </c>
      <c r="H11" s="46" t="s">
        <v>5</v>
      </c>
      <c r="I11" s="46" t="s">
        <v>6</v>
      </c>
      <c r="J11" s="110" t="s">
        <v>7</v>
      </c>
    </row>
    <row r="12" spans="1:16">
      <c r="A12" s="111" t="s">
        <v>743</v>
      </c>
      <c r="B12" s="57" t="s">
        <v>11</v>
      </c>
      <c r="C12" s="57" t="s">
        <v>12</v>
      </c>
      <c r="D12" s="56" t="s">
        <v>13</v>
      </c>
      <c r="E12" s="464" t="s">
        <v>744</v>
      </c>
      <c r="F12" s="464"/>
      <c r="G12" s="57" t="s">
        <v>14</v>
      </c>
      <c r="H12" s="83">
        <v>1</v>
      </c>
      <c r="I12" s="84">
        <v>171.88</v>
      </c>
      <c r="J12" s="112">
        <v>171.88</v>
      </c>
    </row>
    <row r="13" spans="1:16" ht="25.5">
      <c r="A13" s="113"/>
      <c r="B13" s="114"/>
      <c r="C13" s="114"/>
      <c r="D13" s="115"/>
      <c r="E13" s="114" t="s">
        <v>745</v>
      </c>
      <c r="F13" s="116">
        <v>171.88</v>
      </c>
      <c r="G13" s="114" t="s">
        <v>746</v>
      </c>
      <c r="H13" s="116">
        <v>0</v>
      </c>
      <c r="I13" s="114" t="s">
        <v>747</v>
      </c>
      <c r="J13" s="117">
        <v>171.88</v>
      </c>
    </row>
    <row r="14" spans="1:16" ht="25.5">
      <c r="A14" s="113"/>
      <c r="B14" s="114"/>
      <c r="C14" s="114"/>
      <c r="D14" s="115"/>
      <c r="E14" s="114" t="s">
        <v>748</v>
      </c>
      <c r="F14" s="116"/>
      <c r="G14" s="114"/>
      <c r="H14" s="460" t="s">
        <v>749</v>
      </c>
      <c r="I14" s="460"/>
      <c r="J14" s="117">
        <v>216.98</v>
      </c>
    </row>
    <row r="15" spans="1:16" ht="26.25" thickBot="1">
      <c r="A15" s="118"/>
      <c r="B15" s="119"/>
      <c r="C15" s="119"/>
      <c r="D15" s="120"/>
      <c r="E15" s="119"/>
      <c r="F15" s="119"/>
      <c r="G15" s="119" t="s">
        <v>750</v>
      </c>
      <c r="H15" s="121" t="s">
        <v>751</v>
      </c>
      <c r="I15" s="119" t="s">
        <v>752</v>
      </c>
      <c r="J15" s="122">
        <v>3254.7</v>
      </c>
    </row>
    <row r="16" spans="1:16" ht="15" thickTop="1">
      <c r="A16" s="123"/>
      <c r="B16" s="85"/>
      <c r="C16" s="85"/>
      <c r="D16" s="58"/>
      <c r="E16" s="85"/>
      <c r="F16" s="85"/>
      <c r="G16" s="85"/>
      <c r="H16" s="85"/>
      <c r="I16" s="85"/>
      <c r="J16" s="124"/>
    </row>
    <row r="17" spans="1:10">
      <c r="A17" s="107" t="s">
        <v>15</v>
      </c>
      <c r="B17" s="82"/>
      <c r="C17" s="82"/>
      <c r="D17" s="54" t="s">
        <v>16</v>
      </c>
      <c r="E17" s="82"/>
      <c r="F17" s="461"/>
      <c r="G17" s="461"/>
      <c r="H17" s="82"/>
      <c r="I17" s="82"/>
      <c r="J17" s="108">
        <v>130643.3</v>
      </c>
    </row>
    <row r="18" spans="1:10" ht="30">
      <c r="A18" s="109" t="s">
        <v>17</v>
      </c>
      <c r="B18" s="46" t="s">
        <v>1</v>
      </c>
      <c r="C18" s="46" t="s">
        <v>2</v>
      </c>
      <c r="D18" s="55" t="s">
        <v>3</v>
      </c>
      <c r="E18" s="457" t="s">
        <v>742</v>
      </c>
      <c r="F18" s="457"/>
      <c r="G18" s="46" t="s">
        <v>4</v>
      </c>
      <c r="H18" s="46" t="s">
        <v>5</v>
      </c>
      <c r="I18" s="46" t="s">
        <v>6</v>
      </c>
      <c r="J18" s="110" t="s">
        <v>7</v>
      </c>
    </row>
    <row r="19" spans="1:10" ht="25.5">
      <c r="A19" s="125" t="s">
        <v>753</v>
      </c>
      <c r="B19" s="60" t="s">
        <v>18</v>
      </c>
      <c r="C19" s="60" t="s">
        <v>19</v>
      </c>
      <c r="D19" s="59" t="s">
        <v>20</v>
      </c>
      <c r="E19" s="458" t="s">
        <v>754</v>
      </c>
      <c r="F19" s="458"/>
      <c r="G19" s="60" t="s">
        <v>21</v>
      </c>
      <c r="H19" s="86">
        <v>1</v>
      </c>
      <c r="I19" s="87">
        <v>69327.38</v>
      </c>
      <c r="J19" s="126">
        <v>69327.38</v>
      </c>
    </row>
    <row r="20" spans="1:10" ht="25.5">
      <c r="A20" s="127" t="s">
        <v>755</v>
      </c>
      <c r="B20" s="62" t="s">
        <v>756</v>
      </c>
      <c r="C20" s="62" t="s">
        <v>12</v>
      </c>
      <c r="D20" s="61" t="s">
        <v>757</v>
      </c>
      <c r="E20" s="459" t="s">
        <v>758</v>
      </c>
      <c r="F20" s="459"/>
      <c r="G20" s="62" t="s">
        <v>14</v>
      </c>
      <c r="H20" s="88">
        <v>96</v>
      </c>
      <c r="I20" s="89">
        <v>135.94</v>
      </c>
      <c r="J20" s="128">
        <v>13050.24</v>
      </c>
    </row>
    <row r="21" spans="1:10" ht="25.5">
      <c r="A21" s="127" t="s">
        <v>755</v>
      </c>
      <c r="B21" s="62" t="s">
        <v>759</v>
      </c>
      <c r="C21" s="62" t="s">
        <v>12</v>
      </c>
      <c r="D21" s="61" t="s">
        <v>760</v>
      </c>
      <c r="E21" s="459" t="s">
        <v>758</v>
      </c>
      <c r="F21" s="459"/>
      <c r="G21" s="62" t="s">
        <v>14</v>
      </c>
      <c r="H21" s="88">
        <v>1320</v>
      </c>
      <c r="I21" s="89">
        <v>42.36</v>
      </c>
      <c r="J21" s="128">
        <v>55915.199999999997</v>
      </c>
    </row>
    <row r="22" spans="1:10">
      <c r="A22" s="129" t="s">
        <v>743</v>
      </c>
      <c r="B22" s="64" t="s">
        <v>761</v>
      </c>
      <c r="C22" s="64" t="s">
        <v>12</v>
      </c>
      <c r="D22" s="63" t="s">
        <v>762</v>
      </c>
      <c r="E22" s="456" t="s">
        <v>763</v>
      </c>
      <c r="F22" s="456"/>
      <c r="G22" s="64" t="s">
        <v>53</v>
      </c>
      <c r="H22" s="90">
        <v>18.350000000000001</v>
      </c>
      <c r="I22" s="91">
        <v>19.670000000000002</v>
      </c>
      <c r="J22" s="130">
        <v>360.94</v>
      </c>
    </row>
    <row r="23" spans="1:10" ht="38.25">
      <c r="A23" s="129" t="s">
        <v>743</v>
      </c>
      <c r="B23" s="64" t="s">
        <v>764</v>
      </c>
      <c r="C23" s="64" t="s">
        <v>12</v>
      </c>
      <c r="D23" s="63" t="s">
        <v>765</v>
      </c>
      <c r="E23" s="456" t="s">
        <v>766</v>
      </c>
      <c r="F23" s="456"/>
      <c r="G23" s="64" t="s">
        <v>767</v>
      </c>
      <c r="H23" s="90">
        <v>0.97</v>
      </c>
      <c r="I23" s="91">
        <v>1.04</v>
      </c>
      <c r="J23" s="130">
        <v>1</v>
      </c>
    </row>
    <row r="24" spans="1:10" ht="25.5">
      <c r="A24" s="113"/>
      <c r="B24" s="114"/>
      <c r="C24" s="114"/>
      <c r="D24" s="115"/>
      <c r="E24" s="114" t="s">
        <v>745</v>
      </c>
      <c r="F24" s="116">
        <v>65056.32</v>
      </c>
      <c r="G24" s="114" t="s">
        <v>746</v>
      </c>
      <c r="H24" s="116">
        <v>0</v>
      </c>
      <c r="I24" s="114" t="s">
        <v>747</v>
      </c>
      <c r="J24" s="117">
        <v>65056.32</v>
      </c>
    </row>
    <row r="25" spans="1:10" ht="25.5">
      <c r="A25" s="113"/>
      <c r="B25" s="114"/>
      <c r="C25" s="114"/>
      <c r="D25" s="115"/>
      <c r="E25" s="114" t="s">
        <v>748</v>
      </c>
      <c r="F25" s="116">
        <v>18191.5</v>
      </c>
      <c r="G25" s="114"/>
      <c r="H25" s="460" t="s">
        <v>749</v>
      </c>
      <c r="I25" s="460"/>
      <c r="J25" s="117">
        <v>87518.88</v>
      </c>
    </row>
    <row r="26" spans="1:10" ht="26.25" thickBot="1">
      <c r="A26" s="118"/>
      <c r="B26" s="119"/>
      <c r="C26" s="119"/>
      <c r="D26" s="120"/>
      <c r="E26" s="119"/>
      <c r="F26" s="119"/>
      <c r="G26" s="119" t="s">
        <v>750</v>
      </c>
      <c r="H26" s="121" t="s">
        <v>768</v>
      </c>
      <c r="I26" s="119" t="s">
        <v>752</v>
      </c>
      <c r="J26" s="122">
        <v>87518.88</v>
      </c>
    </row>
    <row r="27" spans="1:10" ht="15" thickTop="1">
      <c r="A27" s="123"/>
      <c r="B27" s="85"/>
      <c r="C27" s="85"/>
      <c r="D27" s="58"/>
      <c r="E27" s="85"/>
      <c r="F27" s="85"/>
      <c r="G27" s="85"/>
      <c r="H27" s="85"/>
      <c r="I27" s="85"/>
      <c r="J27" s="124"/>
    </row>
    <row r="28" spans="1:10" ht="30">
      <c r="A28" s="109" t="s">
        <v>22</v>
      </c>
      <c r="B28" s="46" t="s">
        <v>1</v>
      </c>
      <c r="C28" s="46" t="s">
        <v>2</v>
      </c>
      <c r="D28" s="55" t="s">
        <v>3</v>
      </c>
      <c r="E28" s="457" t="s">
        <v>742</v>
      </c>
      <c r="F28" s="457"/>
      <c r="G28" s="46" t="s">
        <v>4</v>
      </c>
      <c r="H28" s="46" t="s">
        <v>5</v>
      </c>
      <c r="I28" s="46" t="s">
        <v>6</v>
      </c>
      <c r="J28" s="110" t="s">
        <v>7</v>
      </c>
    </row>
    <row r="29" spans="1:10" ht="25.5">
      <c r="A29" s="125" t="s">
        <v>753</v>
      </c>
      <c r="B29" s="60" t="s">
        <v>23</v>
      </c>
      <c r="C29" s="60" t="s">
        <v>19</v>
      </c>
      <c r="D29" s="59" t="s">
        <v>24</v>
      </c>
      <c r="E29" s="458" t="s">
        <v>769</v>
      </c>
      <c r="F29" s="458"/>
      <c r="G29" s="60" t="s">
        <v>25</v>
      </c>
      <c r="H29" s="86">
        <v>1</v>
      </c>
      <c r="I29" s="87">
        <v>517.92999999999995</v>
      </c>
      <c r="J29" s="126">
        <v>517.92999999999995</v>
      </c>
    </row>
    <row r="30" spans="1:10" ht="25.5">
      <c r="A30" s="127" t="s">
        <v>755</v>
      </c>
      <c r="B30" s="62" t="s">
        <v>770</v>
      </c>
      <c r="C30" s="62" t="s">
        <v>12</v>
      </c>
      <c r="D30" s="61" t="s">
        <v>771</v>
      </c>
      <c r="E30" s="459" t="s">
        <v>758</v>
      </c>
      <c r="F30" s="459"/>
      <c r="G30" s="62" t="s">
        <v>14</v>
      </c>
      <c r="H30" s="88">
        <v>1</v>
      </c>
      <c r="I30" s="89">
        <v>25.79</v>
      </c>
      <c r="J30" s="128">
        <v>25.79</v>
      </c>
    </row>
    <row r="31" spans="1:10" ht="38.25">
      <c r="A31" s="127" t="s">
        <v>755</v>
      </c>
      <c r="B31" s="62" t="s">
        <v>772</v>
      </c>
      <c r="C31" s="62" t="s">
        <v>12</v>
      </c>
      <c r="D31" s="61" t="s">
        <v>773</v>
      </c>
      <c r="E31" s="459" t="s">
        <v>774</v>
      </c>
      <c r="F31" s="459"/>
      <c r="G31" s="62" t="s">
        <v>775</v>
      </c>
      <c r="H31" s="88">
        <v>0.01</v>
      </c>
      <c r="I31" s="89">
        <v>5.79</v>
      </c>
      <c r="J31" s="128">
        <v>0.05</v>
      </c>
    </row>
    <row r="32" spans="1:10" ht="25.5">
      <c r="A32" s="127" t="s">
        <v>755</v>
      </c>
      <c r="B32" s="62" t="s">
        <v>776</v>
      </c>
      <c r="C32" s="62" t="s">
        <v>12</v>
      </c>
      <c r="D32" s="61" t="s">
        <v>777</v>
      </c>
      <c r="E32" s="459" t="s">
        <v>758</v>
      </c>
      <c r="F32" s="459"/>
      <c r="G32" s="62" t="s">
        <v>14</v>
      </c>
      <c r="H32" s="88">
        <v>2.06</v>
      </c>
      <c r="I32" s="89">
        <v>19.850000000000001</v>
      </c>
      <c r="J32" s="128">
        <v>40.89</v>
      </c>
    </row>
    <row r="33" spans="1:10" ht="38.25">
      <c r="A33" s="129" t="s">
        <v>743</v>
      </c>
      <c r="B33" s="64" t="s">
        <v>778</v>
      </c>
      <c r="C33" s="64" t="s">
        <v>12</v>
      </c>
      <c r="D33" s="63" t="s">
        <v>779</v>
      </c>
      <c r="E33" s="456" t="s">
        <v>766</v>
      </c>
      <c r="F33" s="456"/>
      <c r="G33" s="64" t="s">
        <v>25</v>
      </c>
      <c r="H33" s="90">
        <v>1</v>
      </c>
      <c r="I33" s="91">
        <v>400</v>
      </c>
      <c r="J33" s="130">
        <v>400</v>
      </c>
    </row>
    <row r="34" spans="1:10" ht="25.5">
      <c r="A34" s="129" t="s">
        <v>743</v>
      </c>
      <c r="B34" s="64" t="s">
        <v>780</v>
      </c>
      <c r="C34" s="64" t="s">
        <v>12</v>
      </c>
      <c r="D34" s="63" t="s">
        <v>781</v>
      </c>
      <c r="E34" s="456" t="s">
        <v>766</v>
      </c>
      <c r="F34" s="456"/>
      <c r="G34" s="64" t="s">
        <v>70</v>
      </c>
      <c r="H34" s="90">
        <v>4</v>
      </c>
      <c r="I34" s="91">
        <v>9.42</v>
      </c>
      <c r="J34" s="130">
        <v>37.68</v>
      </c>
    </row>
    <row r="35" spans="1:10" ht="38.25">
      <c r="A35" s="129" t="s">
        <v>743</v>
      </c>
      <c r="B35" s="64" t="s">
        <v>782</v>
      </c>
      <c r="C35" s="64" t="s">
        <v>12</v>
      </c>
      <c r="D35" s="63" t="s">
        <v>783</v>
      </c>
      <c r="E35" s="456" t="s">
        <v>766</v>
      </c>
      <c r="F35" s="456"/>
      <c r="G35" s="64" t="s">
        <v>70</v>
      </c>
      <c r="H35" s="90">
        <v>1</v>
      </c>
      <c r="I35" s="91">
        <v>5.32</v>
      </c>
      <c r="J35" s="130">
        <v>5.32</v>
      </c>
    </row>
    <row r="36" spans="1:10">
      <c r="A36" s="129" t="s">
        <v>743</v>
      </c>
      <c r="B36" s="64" t="s">
        <v>784</v>
      </c>
      <c r="C36" s="64" t="s">
        <v>12</v>
      </c>
      <c r="D36" s="63" t="s">
        <v>785</v>
      </c>
      <c r="E36" s="456" t="s">
        <v>766</v>
      </c>
      <c r="F36" s="456"/>
      <c r="G36" s="64" t="s">
        <v>80</v>
      </c>
      <c r="H36" s="90">
        <v>1.5</v>
      </c>
      <c r="I36" s="91">
        <v>1.1200000000000001</v>
      </c>
      <c r="J36" s="130">
        <v>1.68</v>
      </c>
    </row>
    <row r="37" spans="1:10" ht="25.5">
      <c r="A37" s="129" t="s">
        <v>743</v>
      </c>
      <c r="B37" s="64" t="s">
        <v>786</v>
      </c>
      <c r="C37" s="64" t="s">
        <v>12</v>
      </c>
      <c r="D37" s="63" t="s">
        <v>787</v>
      </c>
      <c r="E37" s="456" t="s">
        <v>766</v>
      </c>
      <c r="F37" s="456"/>
      <c r="G37" s="64" t="s">
        <v>788</v>
      </c>
      <c r="H37" s="90">
        <v>0.01</v>
      </c>
      <c r="I37" s="91">
        <v>325</v>
      </c>
      <c r="J37" s="130">
        <v>3.25</v>
      </c>
    </row>
    <row r="38" spans="1:10" ht="25.5">
      <c r="A38" s="129" t="s">
        <v>743</v>
      </c>
      <c r="B38" s="64" t="s">
        <v>789</v>
      </c>
      <c r="C38" s="64" t="s">
        <v>12</v>
      </c>
      <c r="D38" s="63" t="s">
        <v>790</v>
      </c>
      <c r="E38" s="456" t="s">
        <v>766</v>
      </c>
      <c r="F38" s="456"/>
      <c r="G38" s="64" t="s">
        <v>80</v>
      </c>
      <c r="H38" s="90">
        <v>0.11</v>
      </c>
      <c r="I38" s="91">
        <v>16.12</v>
      </c>
      <c r="J38" s="130">
        <v>1.77</v>
      </c>
    </row>
    <row r="39" spans="1:10" ht="25.5">
      <c r="A39" s="129" t="s">
        <v>743</v>
      </c>
      <c r="B39" s="64" t="s">
        <v>791</v>
      </c>
      <c r="C39" s="64" t="s">
        <v>12</v>
      </c>
      <c r="D39" s="63" t="s">
        <v>792</v>
      </c>
      <c r="E39" s="456" t="s">
        <v>766</v>
      </c>
      <c r="F39" s="456"/>
      <c r="G39" s="64" t="s">
        <v>788</v>
      </c>
      <c r="H39" s="90">
        <v>0.01</v>
      </c>
      <c r="I39" s="91">
        <v>150</v>
      </c>
      <c r="J39" s="130">
        <v>1.5</v>
      </c>
    </row>
    <row r="40" spans="1:10" ht="25.5">
      <c r="A40" s="113"/>
      <c r="B40" s="114"/>
      <c r="C40" s="114"/>
      <c r="D40" s="115"/>
      <c r="E40" s="114" t="s">
        <v>745</v>
      </c>
      <c r="F40" s="116">
        <v>53.13</v>
      </c>
      <c r="G40" s="114" t="s">
        <v>746</v>
      </c>
      <c r="H40" s="116">
        <v>0</v>
      </c>
      <c r="I40" s="114" t="s">
        <v>747</v>
      </c>
      <c r="J40" s="117">
        <v>53.13</v>
      </c>
    </row>
    <row r="41" spans="1:10" ht="25.5">
      <c r="A41" s="113"/>
      <c r="B41" s="114"/>
      <c r="C41" s="114"/>
      <c r="D41" s="115"/>
      <c r="E41" s="114" t="s">
        <v>748</v>
      </c>
      <c r="F41" s="116">
        <v>135.9</v>
      </c>
      <c r="G41" s="114"/>
      <c r="H41" s="460" t="s">
        <v>749</v>
      </c>
      <c r="I41" s="460"/>
      <c r="J41" s="117">
        <v>653.83000000000004</v>
      </c>
    </row>
    <row r="42" spans="1:10" ht="26.25" thickBot="1">
      <c r="A42" s="118"/>
      <c r="B42" s="119"/>
      <c r="C42" s="119"/>
      <c r="D42" s="120"/>
      <c r="E42" s="119"/>
      <c r="F42" s="119"/>
      <c r="G42" s="119" t="s">
        <v>750</v>
      </c>
      <c r="H42" s="121" t="s">
        <v>793</v>
      </c>
      <c r="I42" s="119" t="s">
        <v>752</v>
      </c>
      <c r="J42" s="122">
        <v>4236.8100000000004</v>
      </c>
    </row>
    <row r="43" spans="1:10" ht="15" thickTop="1">
      <c r="A43" s="123"/>
      <c r="B43" s="85"/>
      <c r="C43" s="85"/>
      <c r="D43" s="58"/>
      <c r="E43" s="85"/>
      <c r="F43" s="85"/>
      <c r="G43" s="85"/>
      <c r="H43" s="85"/>
      <c r="I43" s="85"/>
      <c r="J43" s="124"/>
    </row>
    <row r="44" spans="1:10" ht="30">
      <c r="A44" s="109" t="s">
        <v>26</v>
      </c>
      <c r="B44" s="46" t="s">
        <v>1</v>
      </c>
      <c r="C44" s="46" t="s">
        <v>2</v>
      </c>
      <c r="D44" s="55" t="s">
        <v>3</v>
      </c>
      <c r="E44" s="457" t="s">
        <v>742</v>
      </c>
      <c r="F44" s="457"/>
      <c r="G44" s="46" t="s">
        <v>4</v>
      </c>
      <c r="H44" s="46" t="s">
        <v>5</v>
      </c>
      <c r="I44" s="46" t="s">
        <v>6</v>
      </c>
      <c r="J44" s="110" t="s">
        <v>7</v>
      </c>
    </row>
    <row r="45" spans="1:10" ht="25.5">
      <c r="A45" s="125" t="s">
        <v>753</v>
      </c>
      <c r="B45" s="60" t="s">
        <v>27</v>
      </c>
      <c r="C45" s="60" t="s">
        <v>28</v>
      </c>
      <c r="D45" s="59" t="s">
        <v>29</v>
      </c>
      <c r="E45" s="458" t="s">
        <v>794</v>
      </c>
      <c r="F45" s="458"/>
      <c r="G45" s="60" t="s">
        <v>30</v>
      </c>
      <c r="H45" s="86">
        <v>1</v>
      </c>
      <c r="I45" s="87">
        <v>1600</v>
      </c>
      <c r="J45" s="126">
        <v>1600</v>
      </c>
    </row>
    <row r="46" spans="1:10" ht="30">
      <c r="A46" s="109" t="s">
        <v>0</v>
      </c>
      <c r="B46" s="46" t="s">
        <v>1</v>
      </c>
      <c r="C46" s="46" t="s">
        <v>2</v>
      </c>
      <c r="D46" s="55" t="s">
        <v>3</v>
      </c>
      <c r="E46" s="457" t="s">
        <v>742</v>
      </c>
      <c r="F46" s="457"/>
      <c r="G46" s="46" t="s">
        <v>4</v>
      </c>
      <c r="H46" s="46" t="s">
        <v>5</v>
      </c>
      <c r="I46" s="46" t="s">
        <v>6</v>
      </c>
      <c r="J46" s="110" t="s">
        <v>7</v>
      </c>
    </row>
    <row r="47" spans="1:10" ht="25.5">
      <c r="A47" s="129" t="s">
        <v>743</v>
      </c>
      <c r="B47" s="64" t="s">
        <v>795</v>
      </c>
      <c r="C47" s="64" t="s">
        <v>28</v>
      </c>
      <c r="D47" s="63" t="s">
        <v>796</v>
      </c>
      <c r="E47" s="456" t="s">
        <v>797</v>
      </c>
      <c r="F47" s="456"/>
      <c r="G47" s="64" t="s">
        <v>30</v>
      </c>
      <c r="H47" s="90">
        <v>1</v>
      </c>
      <c r="I47" s="91" t="s">
        <v>798</v>
      </c>
      <c r="J47" s="131" t="s">
        <v>798</v>
      </c>
    </row>
    <row r="48" spans="1:10" ht="15">
      <c r="A48" s="462" t="s">
        <v>799</v>
      </c>
      <c r="B48" s="457"/>
      <c r="C48" s="457"/>
      <c r="D48" s="457"/>
      <c r="E48" s="457"/>
      <c r="F48" s="457"/>
      <c r="G48" s="457"/>
      <c r="H48" s="457"/>
      <c r="I48" s="457"/>
      <c r="J48" s="463"/>
    </row>
    <row r="49" spans="1:10" ht="30">
      <c r="A49" s="109" t="s">
        <v>0</v>
      </c>
      <c r="B49" s="46" t="s">
        <v>1</v>
      </c>
      <c r="C49" s="46" t="s">
        <v>2</v>
      </c>
      <c r="D49" s="55" t="s">
        <v>3</v>
      </c>
      <c r="E49" s="457" t="s">
        <v>742</v>
      </c>
      <c r="F49" s="457"/>
      <c r="G49" s="46" t="s">
        <v>4</v>
      </c>
      <c r="H49" s="46" t="s">
        <v>5</v>
      </c>
      <c r="I49" s="46" t="s">
        <v>6</v>
      </c>
      <c r="J49" s="110" t="s">
        <v>7</v>
      </c>
    </row>
    <row r="50" spans="1:10" ht="25.5">
      <c r="A50" s="129" t="s">
        <v>743</v>
      </c>
      <c r="B50" s="64" t="s">
        <v>795</v>
      </c>
      <c r="C50" s="64" t="s">
        <v>28</v>
      </c>
      <c r="D50" s="63" t="s">
        <v>796</v>
      </c>
      <c r="E50" s="456" t="s">
        <v>797</v>
      </c>
      <c r="F50" s="456"/>
      <c r="G50" s="64" t="s">
        <v>30</v>
      </c>
      <c r="H50" s="90">
        <v>1</v>
      </c>
      <c r="I50" s="91" t="s">
        <v>798</v>
      </c>
      <c r="J50" s="131" t="s">
        <v>798</v>
      </c>
    </row>
    <row r="51" spans="1:10" ht="25.5">
      <c r="A51" s="113"/>
      <c r="B51" s="114"/>
      <c r="C51" s="114"/>
      <c r="D51" s="115"/>
      <c r="E51" s="114" t="s">
        <v>745</v>
      </c>
      <c r="F51" s="116">
        <v>0</v>
      </c>
      <c r="G51" s="114" t="s">
        <v>746</v>
      </c>
      <c r="H51" s="116">
        <v>0</v>
      </c>
      <c r="I51" s="114" t="s">
        <v>747</v>
      </c>
      <c r="J51" s="117">
        <v>0</v>
      </c>
    </row>
    <row r="52" spans="1:10" ht="25.5">
      <c r="A52" s="113"/>
      <c r="B52" s="114"/>
      <c r="C52" s="114"/>
      <c r="D52" s="115"/>
      <c r="E52" s="114" t="s">
        <v>748</v>
      </c>
      <c r="F52" s="116">
        <v>419.84</v>
      </c>
      <c r="G52" s="114"/>
      <c r="H52" s="460" t="s">
        <v>749</v>
      </c>
      <c r="I52" s="460"/>
      <c r="J52" s="117">
        <v>2019.84</v>
      </c>
    </row>
    <row r="53" spans="1:10" ht="26.25" thickBot="1">
      <c r="A53" s="118"/>
      <c r="B53" s="119"/>
      <c r="C53" s="119"/>
      <c r="D53" s="120"/>
      <c r="E53" s="119"/>
      <c r="F53" s="119"/>
      <c r="G53" s="119" t="s">
        <v>750</v>
      </c>
      <c r="H53" s="121" t="s">
        <v>800</v>
      </c>
      <c r="I53" s="119" t="s">
        <v>752</v>
      </c>
      <c r="J53" s="122">
        <v>12119.04</v>
      </c>
    </row>
    <row r="54" spans="1:10" ht="15" thickTop="1">
      <c r="A54" s="123"/>
      <c r="B54" s="85"/>
      <c r="C54" s="85"/>
      <c r="D54" s="58"/>
      <c r="E54" s="85"/>
      <c r="F54" s="85"/>
      <c r="G54" s="85"/>
      <c r="H54" s="85"/>
      <c r="I54" s="85"/>
      <c r="J54" s="124"/>
    </row>
    <row r="55" spans="1:10" ht="30">
      <c r="A55" s="109" t="s">
        <v>31</v>
      </c>
      <c r="B55" s="46" t="s">
        <v>1</v>
      </c>
      <c r="C55" s="46" t="s">
        <v>2</v>
      </c>
      <c r="D55" s="55" t="s">
        <v>3</v>
      </c>
      <c r="E55" s="457" t="s">
        <v>742</v>
      </c>
      <c r="F55" s="457"/>
      <c r="G55" s="46" t="s">
        <v>4</v>
      </c>
      <c r="H55" s="46" t="s">
        <v>5</v>
      </c>
      <c r="I55" s="46" t="s">
        <v>6</v>
      </c>
      <c r="J55" s="110" t="s">
        <v>7</v>
      </c>
    </row>
    <row r="56" spans="1:10" ht="25.5">
      <c r="A56" s="125" t="s">
        <v>753</v>
      </c>
      <c r="B56" s="60" t="s">
        <v>32</v>
      </c>
      <c r="C56" s="60" t="s">
        <v>33</v>
      </c>
      <c r="D56" s="59" t="s">
        <v>34</v>
      </c>
      <c r="E56" s="458" t="s">
        <v>801</v>
      </c>
      <c r="F56" s="458"/>
      <c r="G56" s="60" t="s">
        <v>35</v>
      </c>
      <c r="H56" s="86">
        <v>1</v>
      </c>
      <c r="I56" s="87">
        <v>954.59</v>
      </c>
      <c r="J56" s="126">
        <v>954.59</v>
      </c>
    </row>
    <row r="57" spans="1:10">
      <c r="A57" s="129" t="s">
        <v>743</v>
      </c>
      <c r="B57" s="64" t="s">
        <v>802</v>
      </c>
      <c r="C57" s="64" t="s">
        <v>33</v>
      </c>
      <c r="D57" s="63" t="s">
        <v>803</v>
      </c>
      <c r="E57" s="456" t="s">
        <v>766</v>
      </c>
      <c r="F57" s="456"/>
      <c r="G57" s="64" t="s">
        <v>70</v>
      </c>
      <c r="H57" s="90">
        <v>4.9489999999999998</v>
      </c>
      <c r="I57" s="91">
        <v>3.03</v>
      </c>
      <c r="J57" s="130">
        <v>14.99</v>
      </c>
    </row>
    <row r="58" spans="1:10" ht="25.5">
      <c r="A58" s="129" t="s">
        <v>743</v>
      </c>
      <c r="B58" s="64" t="s">
        <v>804</v>
      </c>
      <c r="C58" s="64" t="s">
        <v>33</v>
      </c>
      <c r="D58" s="63" t="s">
        <v>805</v>
      </c>
      <c r="E58" s="456" t="s">
        <v>766</v>
      </c>
      <c r="F58" s="456"/>
      <c r="G58" s="64" t="s">
        <v>220</v>
      </c>
      <c r="H58" s="90">
        <v>8.8999999999999996E-2</v>
      </c>
      <c r="I58" s="91">
        <v>170</v>
      </c>
      <c r="J58" s="130">
        <v>15.13</v>
      </c>
    </row>
    <row r="59" spans="1:10">
      <c r="A59" s="129" t="s">
        <v>743</v>
      </c>
      <c r="B59" s="64" t="s">
        <v>806</v>
      </c>
      <c r="C59" s="64" t="s">
        <v>33</v>
      </c>
      <c r="D59" s="63" t="s">
        <v>807</v>
      </c>
      <c r="E59" s="456" t="s">
        <v>766</v>
      </c>
      <c r="F59" s="456"/>
      <c r="G59" s="64" t="s">
        <v>220</v>
      </c>
      <c r="H59" s="90">
        <v>0.48</v>
      </c>
      <c r="I59" s="91">
        <v>9.06</v>
      </c>
      <c r="J59" s="130">
        <v>4.34</v>
      </c>
    </row>
    <row r="60" spans="1:10">
      <c r="A60" s="129" t="s">
        <v>743</v>
      </c>
      <c r="B60" s="64" t="s">
        <v>808</v>
      </c>
      <c r="C60" s="64" t="s">
        <v>33</v>
      </c>
      <c r="D60" s="63" t="s">
        <v>809</v>
      </c>
      <c r="E60" s="456" t="s">
        <v>744</v>
      </c>
      <c r="F60" s="456"/>
      <c r="G60" s="64" t="s">
        <v>14</v>
      </c>
      <c r="H60" s="90">
        <v>7.5540000000000003</v>
      </c>
      <c r="I60" s="91">
        <v>20.222367999999999</v>
      </c>
      <c r="J60" s="130">
        <v>152.75</v>
      </c>
    </row>
    <row r="61" spans="1:10">
      <c r="A61" s="129" t="s">
        <v>743</v>
      </c>
      <c r="B61" s="64" t="s">
        <v>810</v>
      </c>
      <c r="C61" s="64" t="s">
        <v>33</v>
      </c>
      <c r="D61" s="63" t="s">
        <v>811</v>
      </c>
      <c r="E61" s="456" t="s">
        <v>766</v>
      </c>
      <c r="F61" s="456"/>
      <c r="G61" s="64" t="s">
        <v>80</v>
      </c>
      <c r="H61" s="90">
        <v>0.39</v>
      </c>
      <c r="I61" s="91">
        <v>24.99</v>
      </c>
      <c r="J61" s="130">
        <v>9.74</v>
      </c>
    </row>
    <row r="62" spans="1:10" ht="25.5">
      <c r="A62" s="129" t="s">
        <v>743</v>
      </c>
      <c r="B62" s="64" t="s">
        <v>812</v>
      </c>
      <c r="C62" s="64" t="s">
        <v>33</v>
      </c>
      <c r="D62" s="63" t="s">
        <v>813</v>
      </c>
      <c r="E62" s="456" t="s">
        <v>766</v>
      </c>
      <c r="F62" s="456"/>
      <c r="G62" s="64" t="s">
        <v>70</v>
      </c>
      <c r="H62" s="90">
        <v>9.86</v>
      </c>
      <c r="I62" s="91">
        <v>8.7100000000000009</v>
      </c>
      <c r="J62" s="130">
        <v>85.88</v>
      </c>
    </row>
    <row r="63" spans="1:10">
      <c r="A63" s="129" t="s">
        <v>743</v>
      </c>
      <c r="B63" s="64" t="s">
        <v>814</v>
      </c>
      <c r="C63" s="64" t="s">
        <v>33</v>
      </c>
      <c r="D63" s="63" t="s">
        <v>815</v>
      </c>
      <c r="E63" s="456" t="s">
        <v>744</v>
      </c>
      <c r="F63" s="456"/>
      <c r="G63" s="64" t="s">
        <v>14</v>
      </c>
      <c r="H63" s="90">
        <v>10.121</v>
      </c>
      <c r="I63" s="91">
        <v>16.066500000000001</v>
      </c>
      <c r="J63" s="130">
        <v>162.6</v>
      </c>
    </row>
    <row r="64" spans="1:10">
      <c r="A64" s="129" t="s">
        <v>743</v>
      </c>
      <c r="B64" s="64" t="s">
        <v>816</v>
      </c>
      <c r="C64" s="64" t="s">
        <v>33</v>
      </c>
      <c r="D64" s="63" t="s">
        <v>817</v>
      </c>
      <c r="E64" s="456" t="s">
        <v>744</v>
      </c>
      <c r="F64" s="456"/>
      <c r="G64" s="64" t="s">
        <v>14</v>
      </c>
      <c r="H64" s="90">
        <v>10.702999999999999</v>
      </c>
      <c r="I64" s="91">
        <v>15.31673</v>
      </c>
      <c r="J64" s="130">
        <v>163.93</v>
      </c>
    </row>
    <row r="65" spans="1:10">
      <c r="A65" s="129" t="s">
        <v>743</v>
      </c>
      <c r="B65" s="64" t="s">
        <v>818</v>
      </c>
      <c r="C65" s="64" t="s">
        <v>33</v>
      </c>
      <c r="D65" s="63" t="s">
        <v>819</v>
      </c>
      <c r="E65" s="456" t="s">
        <v>766</v>
      </c>
      <c r="F65" s="456"/>
      <c r="G65" s="64" t="s">
        <v>35</v>
      </c>
      <c r="H65" s="90">
        <v>1.23</v>
      </c>
      <c r="I65" s="91">
        <v>24.53</v>
      </c>
      <c r="J65" s="130">
        <v>30.17</v>
      </c>
    </row>
    <row r="66" spans="1:10" ht="25.5">
      <c r="A66" s="129" t="s">
        <v>743</v>
      </c>
      <c r="B66" s="64" t="s">
        <v>820</v>
      </c>
      <c r="C66" s="64" t="s">
        <v>33</v>
      </c>
      <c r="D66" s="63" t="s">
        <v>821</v>
      </c>
      <c r="E66" s="456" t="s">
        <v>766</v>
      </c>
      <c r="F66" s="456"/>
      <c r="G66" s="64" t="s">
        <v>70</v>
      </c>
      <c r="H66" s="90">
        <v>6.1</v>
      </c>
      <c r="I66" s="91">
        <v>22.47</v>
      </c>
      <c r="J66" s="130">
        <v>137.06</v>
      </c>
    </row>
    <row r="67" spans="1:10" ht="25.5">
      <c r="A67" s="129" t="s">
        <v>743</v>
      </c>
      <c r="B67" s="64" t="s">
        <v>822</v>
      </c>
      <c r="C67" s="64" t="s">
        <v>33</v>
      </c>
      <c r="D67" s="63" t="s">
        <v>823</v>
      </c>
      <c r="E67" s="456" t="s">
        <v>766</v>
      </c>
      <c r="F67" s="456"/>
      <c r="G67" s="64" t="s">
        <v>35</v>
      </c>
      <c r="H67" s="90">
        <v>4.8239999999999998</v>
      </c>
      <c r="I67" s="91">
        <v>36.9</v>
      </c>
      <c r="J67" s="130">
        <v>178</v>
      </c>
    </row>
    <row r="68" spans="1:10" ht="25.5">
      <c r="A68" s="113"/>
      <c r="B68" s="114"/>
      <c r="C68" s="114"/>
      <c r="D68" s="115"/>
      <c r="E68" s="114" t="s">
        <v>745</v>
      </c>
      <c r="F68" s="116">
        <v>479.28</v>
      </c>
      <c r="G68" s="114" t="s">
        <v>746</v>
      </c>
      <c r="H68" s="116">
        <v>0</v>
      </c>
      <c r="I68" s="114" t="s">
        <v>747</v>
      </c>
      <c r="J68" s="117">
        <v>479.28</v>
      </c>
    </row>
    <row r="69" spans="1:10" ht="25.5">
      <c r="A69" s="113"/>
      <c r="B69" s="114"/>
      <c r="C69" s="114"/>
      <c r="D69" s="115"/>
      <c r="E69" s="114" t="s">
        <v>748</v>
      </c>
      <c r="F69" s="116">
        <v>250.48</v>
      </c>
      <c r="G69" s="114"/>
      <c r="H69" s="460" t="s">
        <v>749</v>
      </c>
      <c r="I69" s="460"/>
      <c r="J69" s="117">
        <v>1205.07</v>
      </c>
    </row>
    <row r="70" spans="1:10" ht="26.25" thickBot="1">
      <c r="A70" s="118"/>
      <c r="B70" s="119"/>
      <c r="C70" s="119"/>
      <c r="D70" s="120"/>
      <c r="E70" s="119"/>
      <c r="F70" s="119"/>
      <c r="G70" s="119" t="s">
        <v>750</v>
      </c>
      <c r="H70" s="121" t="s">
        <v>824</v>
      </c>
      <c r="I70" s="119" t="s">
        <v>752</v>
      </c>
      <c r="J70" s="122">
        <v>12050.7</v>
      </c>
    </row>
    <row r="71" spans="1:10" ht="15" thickTop="1">
      <c r="A71" s="123"/>
      <c r="B71" s="85"/>
      <c r="C71" s="85"/>
      <c r="D71" s="58"/>
      <c r="E71" s="85"/>
      <c r="F71" s="85"/>
      <c r="G71" s="85"/>
      <c r="H71" s="85"/>
      <c r="I71" s="85"/>
      <c r="J71" s="124"/>
    </row>
    <row r="72" spans="1:10" ht="30">
      <c r="A72" s="109" t="s">
        <v>36</v>
      </c>
      <c r="B72" s="46" t="s">
        <v>1</v>
      </c>
      <c r="C72" s="46" t="s">
        <v>2</v>
      </c>
      <c r="D72" s="55" t="s">
        <v>3</v>
      </c>
      <c r="E72" s="457" t="s">
        <v>742</v>
      </c>
      <c r="F72" s="457"/>
      <c r="G72" s="46" t="s">
        <v>4</v>
      </c>
      <c r="H72" s="46" t="s">
        <v>5</v>
      </c>
      <c r="I72" s="46" t="s">
        <v>6</v>
      </c>
      <c r="J72" s="110" t="s">
        <v>7</v>
      </c>
    </row>
    <row r="73" spans="1:10" ht="25.5">
      <c r="A73" s="125" t="s">
        <v>753</v>
      </c>
      <c r="B73" s="60" t="s">
        <v>37</v>
      </c>
      <c r="C73" s="60" t="s">
        <v>28</v>
      </c>
      <c r="D73" s="59" t="s">
        <v>38</v>
      </c>
      <c r="E73" s="458" t="s">
        <v>825</v>
      </c>
      <c r="F73" s="458"/>
      <c r="G73" s="60" t="s">
        <v>35</v>
      </c>
      <c r="H73" s="86">
        <v>1</v>
      </c>
      <c r="I73" s="87">
        <v>5.61</v>
      </c>
      <c r="J73" s="126">
        <v>5.61</v>
      </c>
    </row>
    <row r="74" spans="1:10" ht="30">
      <c r="A74" s="109" t="s">
        <v>0</v>
      </c>
      <c r="B74" s="46" t="s">
        <v>1</v>
      </c>
      <c r="C74" s="46" t="s">
        <v>2</v>
      </c>
      <c r="D74" s="55" t="s">
        <v>3</v>
      </c>
      <c r="E74" s="457" t="s">
        <v>742</v>
      </c>
      <c r="F74" s="457"/>
      <c r="G74" s="46" t="s">
        <v>4</v>
      </c>
      <c r="H74" s="46" t="s">
        <v>5</v>
      </c>
      <c r="I74" s="46" t="s">
        <v>6</v>
      </c>
      <c r="J74" s="110" t="s">
        <v>7</v>
      </c>
    </row>
    <row r="75" spans="1:10" ht="25.5">
      <c r="A75" s="127" t="s">
        <v>753</v>
      </c>
      <c r="B75" s="62" t="s">
        <v>826</v>
      </c>
      <c r="C75" s="62" t="s">
        <v>28</v>
      </c>
      <c r="D75" s="61" t="s">
        <v>827</v>
      </c>
      <c r="E75" s="459" t="s">
        <v>828</v>
      </c>
      <c r="F75" s="459"/>
      <c r="G75" s="62" t="s">
        <v>829</v>
      </c>
      <c r="H75" s="88">
        <v>0.04</v>
      </c>
      <c r="I75" s="89" t="s">
        <v>830</v>
      </c>
      <c r="J75" s="132" t="s">
        <v>831</v>
      </c>
    </row>
    <row r="76" spans="1:10">
      <c r="A76" s="129" t="s">
        <v>743</v>
      </c>
      <c r="B76" s="64" t="s">
        <v>832</v>
      </c>
      <c r="C76" s="64" t="s">
        <v>28</v>
      </c>
      <c r="D76" s="63" t="s">
        <v>833</v>
      </c>
      <c r="E76" s="456" t="s">
        <v>744</v>
      </c>
      <c r="F76" s="456"/>
      <c r="G76" s="64" t="s">
        <v>829</v>
      </c>
      <c r="H76" s="90">
        <v>0.02</v>
      </c>
      <c r="I76" s="91" t="s">
        <v>834</v>
      </c>
      <c r="J76" s="131" t="s">
        <v>835</v>
      </c>
    </row>
    <row r="77" spans="1:10" ht="25.5">
      <c r="A77" s="129" t="s">
        <v>743</v>
      </c>
      <c r="B77" s="64" t="s">
        <v>836</v>
      </c>
      <c r="C77" s="64" t="s">
        <v>28</v>
      </c>
      <c r="D77" s="63" t="s">
        <v>837</v>
      </c>
      <c r="E77" s="456" t="s">
        <v>766</v>
      </c>
      <c r="F77" s="456"/>
      <c r="G77" s="64" t="s">
        <v>185</v>
      </c>
      <c r="H77" s="90">
        <v>0.09</v>
      </c>
      <c r="I77" s="91" t="s">
        <v>838</v>
      </c>
      <c r="J77" s="131" t="s">
        <v>839</v>
      </c>
    </row>
    <row r="78" spans="1:10" ht="38.25">
      <c r="A78" s="129" t="s">
        <v>743</v>
      </c>
      <c r="B78" s="64" t="s">
        <v>840</v>
      </c>
      <c r="C78" s="64" t="s">
        <v>28</v>
      </c>
      <c r="D78" s="63" t="s">
        <v>841</v>
      </c>
      <c r="E78" s="456" t="s">
        <v>744</v>
      </c>
      <c r="F78" s="456"/>
      <c r="G78" s="64" t="s">
        <v>829</v>
      </c>
      <c r="H78" s="90">
        <v>0.04</v>
      </c>
      <c r="I78" s="91" t="s">
        <v>842</v>
      </c>
      <c r="J78" s="131" t="s">
        <v>843</v>
      </c>
    </row>
    <row r="79" spans="1:10" ht="38.25">
      <c r="A79" s="129" t="s">
        <v>743</v>
      </c>
      <c r="B79" s="64" t="s">
        <v>844</v>
      </c>
      <c r="C79" s="64" t="s">
        <v>28</v>
      </c>
      <c r="D79" s="63" t="s">
        <v>845</v>
      </c>
      <c r="E79" s="456" t="s">
        <v>766</v>
      </c>
      <c r="F79" s="456"/>
      <c r="G79" s="64" t="s">
        <v>192</v>
      </c>
      <c r="H79" s="90">
        <v>1.2E-2</v>
      </c>
      <c r="I79" s="91" t="s">
        <v>846</v>
      </c>
      <c r="J79" s="131" t="s">
        <v>847</v>
      </c>
    </row>
    <row r="80" spans="1:10" ht="25.5">
      <c r="A80" s="127" t="s">
        <v>753</v>
      </c>
      <c r="B80" s="62" t="s">
        <v>848</v>
      </c>
      <c r="C80" s="62" t="s">
        <v>28</v>
      </c>
      <c r="D80" s="61" t="s">
        <v>849</v>
      </c>
      <c r="E80" s="459" t="s">
        <v>828</v>
      </c>
      <c r="F80" s="459"/>
      <c r="G80" s="62" t="s">
        <v>829</v>
      </c>
      <c r="H80" s="88">
        <v>0.04</v>
      </c>
      <c r="I80" s="89" t="s">
        <v>850</v>
      </c>
      <c r="J80" s="132" t="s">
        <v>851</v>
      </c>
    </row>
    <row r="81" spans="1:10" ht="38.25">
      <c r="A81" s="129" t="s">
        <v>743</v>
      </c>
      <c r="B81" s="64" t="s">
        <v>852</v>
      </c>
      <c r="C81" s="64" t="s">
        <v>28</v>
      </c>
      <c r="D81" s="63" t="s">
        <v>853</v>
      </c>
      <c r="E81" s="456" t="s">
        <v>766</v>
      </c>
      <c r="F81" s="456"/>
      <c r="G81" s="64" t="s">
        <v>192</v>
      </c>
      <c r="H81" s="90">
        <v>0.02</v>
      </c>
      <c r="I81" s="91" t="s">
        <v>854</v>
      </c>
      <c r="J81" s="131" t="s">
        <v>855</v>
      </c>
    </row>
    <row r="82" spans="1:10" ht="38.25">
      <c r="A82" s="129" t="s">
        <v>743</v>
      </c>
      <c r="B82" s="64" t="s">
        <v>856</v>
      </c>
      <c r="C82" s="64" t="s">
        <v>28</v>
      </c>
      <c r="D82" s="63" t="s">
        <v>857</v>
      </c>
      <c r="E82" s="456" t="s">
        <v>744</v>
      </c>
      <c r="F82" s="456"/>
      <c r="G82" s="64" t="s">
        <v>829</v>
      </c>
      <c r="H82" s="90">
        <v>0.04</v>
      </c>
      <c r="I82" s="91" t="s">
        <v>858</v>
      </c>
      <c r="J82" s="131" t="s">
        <v>859</v>
      </c>
    </row>
    <row r="83" spans="1:10">
      <c r="A83" s="129" t="s">
        <v>743</v>
      </c>
      <c r="B83" s="64" t="s">
        <v>860</v>
      </c>
      <c r="C83" s="64" t="s">
        <v>28</v>
      </c>
      <c r="D83" s="63" t="s">
        <v>861</v>
      </c>
      <c r="E83" s="456" t="s">
        <v>744</v>
      </c>
      <c r="F83" s="456"/>
      <c r="G83" s="64" t="s">
        <v>829</v>
      </c>
      <c r="H83" s="90">
        <v>0.02</v>
      </c>
      <c r="I83" s="91" t="s">
        <v>862</v>
      </c>
      <c r="J83" s="131" t="s">
        <v>863</v>
      </c>
    </row>
    <row r="84" spans="1:10" ht="38.25">
      <c r="A84" s="129" t="s">
        <v>743</v>
      </c>
      <c r="B84" s="64" t="s">
        <v>864</v>
      </c>
      <c r="C84" s="64" t="s">
        <v>28</v>
      </c>
      <c r="D84" s="63" t="s">
        <v>865</v>
      </c>
      <c r="E84" s="456" t="s">
        <v>766</v>
      </c>
      <c r="F84" s="456"/>
      <c r="G84" s="64" t="s">
        <v>185</v>
      </c>
      <c r="H84" s="90">
        <v>0.11</v>
      </c>
      <c r="I84" s="91" t="s">
        <v>866</v>
      </c>
      <c r="J84" s="131" t="s">
        <v>867</v>
      </c>
    </row>
    <row r="85" spans="1:10" ht="15">
      <c r="A85" s="462" t="s">
        <v>799</v>
      </c>
      <c r="B85" s="457"/>
      <c r="C85" s="457"/>
      <c r="D85" s="457"/>
      <c r="E85" s="457"/>
      <c r="F85" s="457"/>
      <c r="G85" s="457"/>
      <c r="H85" s="457"/>
      <c r="I85" s="457"/>
      <c r="J85" s="463"/>
    </row>
    <row r="86" spans="1:10" ht="30">
      <c r="A86" s="109" t="s">
        <v>0</v>
      </c>
      <c r="B86" s="46" t="s">
        <v>1</v>
      </c>
      <c r="C86" s="46" t="s">
        <v>2</v>
      </c>
      <c r="D86" s="55" t="s">
        <v>3</v>
      </c>
      <c r="E86" s="457" t="s">
        <v>742</v>
      </c>
      <c r="F86" s="457"/>
      <c r="G86" s="46" t="s">
        <v>4</v>
      </c>
      <c r="H86" s="46" t="s">
        <v>5</v>
      </c>
      <c r="I86" s="46" t="s">
        <v>6</v>
      </c>
      <c r="J86" s="110" t="s">
        <v>7</v>
      </c>
    </row>
    <row r="87" spans="1:10">
      <c r="A87" s="129" t="s">
        <v>743</v>
      </c>
      <c r="B87" s="64" t="s">
        <v>868</v>
      </c>
      <c r="C87" s="64" t="s">
        <v>28</v>
      </c>
      <c r="D87" s="63" t="s">
        <v>869</v>
      </c>
      <c r="E87" s="456" t="s">
        <v>766</v>
      </c>
      <c r="F87" s="456"/>
      <c r="G87" s="64" t="s">
        <v>699</v>
      </c>
      <c r="H87" s="90">
        <v>1.2E-4</v>
      </c>
      <c r="I87" s="91" t="s">
        <v>870</v>
      </c>
      <c r="J87" s="131" t="s">
        <v>871</v>
      </c>
    </row>
    <row r="88" spans="1:10">
      <c r="A88" s="129" t="s">
        <v>743</v>
      </c>
      <c r="B88" s="64" t="s">
        <v>872</v>
      </c>
      <c r="C88" s="64" t="s">
        <v>28</v>
      </c>
      <c r="D88" s="63" t="s">
        <v>873</v>
      </c>
      <c r="E88" s="456" t="s">
        <v>766</v>
      </c>
      <c r="F88" s="456"/>
      <c r="G88" s="64" t="s">
        <v>699</v>
      </c>
      <c r="H88" s="90">
        <v>3.9999999999999998E-6</v>
      </c>
      <c r="I88" s="91" t="s">
        <v>874</v>
      </c>
      <c r="J88" s="131" t="s">
        <v>875</v>
      </c>
    </row>
    <row r="89" spans="1:10" ht="38.25">
      <c r="A89" s="129" t="s">
        <v>743</v>
      </c>
      <c r="B89" s="64" t="s">
        <v>876</v>
      </c>
      <c r="C89" s="64" t="s">
        <v>28</v>
      </c>
      <c r="D89" s="63" t="s">
        <v>877</v>
      </c>
      <c r="E89" s="456" t="s">
        <v>766</v>
      </c>
      <c r="F89" s="456"/>
      <c r="G89" s="64" t="s">
        <v>878</v>
      </c>
      <c r="H89" s="90">
        <v>6.0000000000000002E-5</v>
      </c>
      <c r="I89" s="91" t="s">
        <v>879</v>
      </c>
      <c r="J89" s="131" t="s">
        <v>875</v>
      </c>
    </row>
    <row r="90" spans="1:10">
      <c r="A90" s="129" t="s">
        <v>743</v>
      </c>
      <c r="B90" s="64" t="s">
        <v>880</v>
      </c>
      <c r="C90" s="64" t="s">
        <v>28</v>
      </c>
      <c r="D90" s="63" t="s">
        <v>881</v>
      </c>
      <c r="E90" s="456" t="s">
        <v>766</v>
      </c>
      <c r="F90" s="456"/>
      <c r="G90" s="64" t="s">
        <v>699</v>
      </c>
      <c r="H90" s="90">
        <v>6.3800000000000003E-3</v>
      </c>
      <c r="I90" s="91" t="s">
        <v>882</v>
      </c>
      <c r="J90" s="131" t="s">
        <v>871</v>
      </c>
    </row>
    <row r="91" spans="1:10" ht="25.5">
      <c r="A91" s="129" t="s">
        <v>743</v>
      </c>
      <c r="B91" s="64" t="s">
        <v>883</v>
      </c>
      <c r="C91" s="64" t="s">
        <v>28</v>
      </c>
      <c r="D91" s="63" t="s">
        <v>884</v>
      </c>
      <c r="E91" s="456" t="s">
        <v>797</v>
      </c>
      <c r="F91" s="456"/>
      <c r="G91" s="64" t="s">
        <v>699</v>
      </c>
      <c r="H91" s="90">
        <v>8.1440000000000002E-3</v>
      </c>
      <c r="I91" s="91" t="s">
        <v>885</v>
      </c>
      <c r="J91" s="131" t="s">
        <v>886</v>
      </c>
    </row>
    <row r="92" spans="1:10" ht="38.25">
      <c r="A92" s="129" t="s">
        <v>743</v>
      </c>
      <c r="B92" s="64" t="s">
        <v>887</v>
      </c>
      <c r="C92" s="64" t="s">
        <v>28</v>
      </c>
      <c r="D92" s="63" t="s">
        <v>888</v>
      </c>
      <c r="E92" s="456" t="s">
        <v>766</v>
      </c>
      <c r="F92" s="456"/>
      <c r="G92" s="64" t="s">
        <v>699</v>
      </c>
      <c r="H92" s="90">
        <v>1.5999999999999999E-5</v>
      </c>
      <c r="I92" s="91" t="s">
        <v>889</v>
      </c>
      <c r="J92" s="131" t="s">
        <v>875</v>
      </c>
    </row>
    <row r="93" spans="1:10">
      <c r="A93" s="129" t="s">
        <v>743</v>
      </c>
      <c r="B93" s="64" t="s">
        <v>890</v>
      </c>
      <c r="C93" s="64" t="s">
        <v>28</v>
      </c>
      <c r="D93" s="63" t="s">
        <v>891</v>
      </c>
      <c r="E93" s="456" t="s">
        <v>766</v>
      </c>
      <c r="F93" s="456"/>
      <c r="G93" s="64" t="s">
        <v>699</v>
      </c>
      <c r="H93" s="90">
        <v>3.6000000000000002E-4</v>
      </c>
      <c r="I93" s="91" t="s">
        <v>892</v>
      </c>
      <c r="J93" s="131" t="s">
        <v>893</v>
      </c>
    </row>
    <row r="94" spans="1:10">
      <c r="A94" s="129" t="s">
        <v>743</v>
      </c>
      <c r="B94" s="64" t="s">
        <v>894</v>
      </c>
      <c r="C94" s="64" t="s">
        <v>28</v>
      </c>
      <c r="D94" s="63" t="s">
        <v>895</v>
      </c>
      <c r="E94" s="456" t="s">
        <v>797</v>
      </c>
      <c r="F94" s="456"/>
      <c r="G94" s="64" t="s">
        <v>896</v>
      </c>
      <c r="H94" s="90">
        <v>3.1999999999999999E-5</v>
      </c>
      <c r="I94" s="91" t="s">
        <v>897</v>
      </c>
      <c r="J94" s="131" t="s">
        <v>875</v>
      </c>
    </row>
    <row r="95" spans="1:10" ht="38.25">
      <c r="A95" s="129" t="s">
        <v>743</v>
      </c>
      <c r="B95" s="64" t="s">
        <v>898</v>
      </c>
      <c r="C95" s="64" t="s">
        <v>28</v>
      </c>
      <c r="D95" s="63" t="s">
        <v>899</v>
      </c>
      <c r="E95" s="456" t="s">
        <v>766</v>
      </c>
      <c r="F95" s="456"/>
      <c r="G95" s="64" t="s">
        <v>699</v>
      </c>
      <c r="H95" s="90">
        <v>7.9999999999999996E-6</v>
      </c>
      <c r="I95" s="91" t="s">
        <v>900</v>
      </c>
      <c r="J95" s="131" t="s">
        <v>875</v>
      </c>
    </row>
    <row r="96" spans="1:10">
      <c r="A96" s="129" t="s">
        <v>743</v>
      </c>
      <c r="B96" s="64" t="s">
        <v>901</v>
      </c>
      <c r="C96" s="64" t="s">
        <v>28</v>
      </c>
      <c r="D96" s="63" t="s">
        <v>902</v>
      </c>
      <c r="E96" s="456" t="s">
        <v>766</v>
      </c>
      <c r="F96" s="456"/>
      <c r="G96" s="64" t="s">
        <v>699</v>
      </c>
      <c r="H96" s="90">
        <v>8.1440000000000002E-3</v>
      </c>
      <c r="I96" s="91" t="s">
        <v>903</v>
      </c>
      <c r="J96" s="131" t="s">
        <v>904</v>
      </c>
    </row>
    <row r="97" spans="1:10" ht="38.25">
      <c r="A97" s="129" t="s">
        <v>743</v>
      </c>
      <c r="B97" s="64" t="s">
        <v>905</v>
      </c>
      <c r="C97" s="64" t="s">
        <v>28</v>
      </c>
      <c r="D97" s="63" t="s">
        <v>906</v>
      </c>
      <c r="E97" s="456" t="s">
        <v>766</v>
      </c>
      <c r="F97" s="456"/>
      <c r="G97" s="64" t="s">
        <v>699</v>
      </c>
      <c r="H97" s="90">
        <v>4.8000000000000001E-5</v>
      </c>
      <c r="I97" s="91" t="s">
        <v>903</v>
      </c>
      <c r="J97" s="131" t="s">
        <v>875</v>
      </c>
    </row>
    <row r="98" spans="1:10">
      <c r="A98" s="129" t="s">
        <v>743</v>
      </c>
      <c r="B98" s="64" t="s">
        <v>907</v>
      </c>
      <c r="C98" s="64" t="s">
        <v>28</v>
      </c>
      <c r="D98" s="63" t="s">
        <v>908</v>
      </c>
      <c r="E98" s="456" t="s">
        <v>766</v>
      </c>
      <c r="F98" s="456"/>
      <c r="G98" s="64" t="s">
        <v>699</v>
      </c>
      <c r="H98" s="90">
        <v>7.9999999999999996E-6</v>
      </c>
      <c r="I98" s="91" t="s">
        <v>909</v>
      </c>
      <c r="J98" s="131" t="s">
        <v>875</v>
      </c>
    </row>
    <row r="99" spans="1:10" ht="38.25">
      <c r="A99" s="129" t="s">
        <v>743</v>
      </c>
      <c r="B99" s="64" t="s">
        <v>910</v>
      </c>
      <c r="C99" s="64" t="s">
        <v>28</v>
      </c>
      <c r="D99" s="63" t="s">
        <v>911</v>
      </c>
      <c r="E99" s="456" t="s">
        <v>766</v>
      </c>
      <c r="F99" s="456"/>
      <c r="G99" s="64" t="s">
        <v>878</v>
      </c>
      <c r="H99" s="90">
        <v>1.84E-4</v>
      </c>
      <c r="I99" s="91" t="s">
        <v>912</v>
      </c>
      <c r="J99" s="131" t="s">
        <v>875</v>
      </c>
    </row>
    <row r="100" spans="1:10">
      <c r="A100" s="129" t="s">
        <v>743</v>
      </c>
      <c r="B100" s="64" t="s">
        <v>913</v>
      </c>
      <c r="C100" s="64" t="s">
        <v>28</v>
      </c>
      <c r="D100" s="63" t="s">
        <v>914</v>
      </c>
      <c r="E100" s="456" t="s">
        <v>766</v>
      </c>
      <c r="F100" s="456"/>
      <c r="G100" s="64" t="s">
        <v>699</v>
      </c>
      <c r="H100" s="90">
        <v>1.2E-5</v>
      </c>
      <c r="I100" s="91" t="s">
        <v>915</v>
      </c>
      <c r="J100" s="131" t="s">
        <v>875</v>
      </c>
    </row>
    <row r="101" spans="1:10">
      <c r="A101" s="129" t="s">
        <v>743</v>
      </c>
      <c r="B101" s="64" t="s">
        <v>916</v>
      </c>
      <c r="C101" s="64" t="s">
        <v>28</v>
      </c>
      <c r="D101" s="63" t="s">
        <v>917</v>
      </c>
      <c r="E101" s="456" t="s">
        <v>766</v>
      </c>
      <c r="F101" s="456"/>
      <c r="G101" s="64" t="s">
        <v>918</v>
      </c>
      <c r="H101" s="90">
        <v>6.0000000000000002E-5</v>
      </c>
      <c r="I101" s="91" t="s">
        <v>919</v>
      </c>
      <c r="J101" s="131" t="s">
        <v>875</v>
      </c>
    </row>
    <row r="102" spans="1:10">
      <c r="A102" s="129" t="s">
        <v>743</v>
      </c>
      <c r="B102" s="64" t="s">
        <v>920</v>
      </c>
      <c r="C102" s="64" t="s">
        <v>28</v>
      </c>
      <c r="D102" s="63" t="s">
        <v>921</v>
      </c>
      <c r="E102" s="456" t="s">
        <v>766</v>
      </c>
      <c r="F102" s="456"/>
      <c r="G102" s="64" t="s">
        <v>699</v>
      </c>
      <c r="H102" s="90">
        <v>3.6000000000000002E-4</v>
      </c>
      <c r="I102" s="91" t="s">
        <v>922</v>
      </c>
      <c r="J102" s="131" t="s">
        <v>875</v>
      </c>
    </row>
    <row r="103" spans="1:10">
      <c r="A103" s="129" t="s">
        <v>743</v>
      </c>
      <c r="B103" s="64" t="s">
        <v>923</v>
      </c>
      <c r="C103" s="64" t="s">
        <v>28</v>
      </c>
      <c r="D103" s="63" t="s">
        <v>924</v>
      </c>
      <c r="E103" s="456" t="s">
        <v>766</v>
      </c>
      <c r="F103" s="456"/>
      <c r="G103" s="64" t="s">
        <v>699</v>
      </c>
      <c r="H103" s="90">
        <v>1.44E-4</v>
      </c>
      <c r="I103" s="91" t="s">
        <v>925</v>
      </c>
      <c r="J103" s="131" t="s">
        <v>875</v>
      </c>
    </row>
    <row r="104" spans="1:10">
      <c r="A104" s="129" t="s">
        <v>743</v>
      </c>
      <c r="B104" s="64" t="s">
        <v>926</v>
      </c>
      <c r="C104" s="64" t="s">
        <v>28</v>
      </c>
      <c r="D104" s="63" t="s">
        <v>927</v>
      </c>
      <c r="E104" s="456" t="s">
        <v>797</v>
      </c>
      <c r="F104" s="456"/>
      <c r="G104" s="64" t="s">
        <v>699</v>
      </c>
      <c r="H104" s="90">
        <v>3.6000000000000002E-4</v>
      </c>
      <c r="I104" s="91" t="s">
        <v>928</v>
      </c>
      <c r="J104" s="131" t="s">
        <v>875</v>
      </c>
    </row>
    <row r="105" spans="1:10">
      <c r="A105" s="129" t="s">
        <v>743</v>
      </c>
      <c r="B105" s="64" t="s">
        <v>832</v>
      </c>
      <c r="C105" s="64" t="s">
        <v>28</v>
      </c>
      <c r="D105" s="63" t="s">
        <v>833</v>
      </c>
      <c r="E105" s="456" t="s">
        <v>744</v>
      </c>
      <c r="F105" s="456"/>
      <c r="G105" s="64" t="s">
        <v>829</v>
      </c>
      <c r="H105" s="90">
        <v>0.02</v>
      </c>
      <c r="I105" s="91" t="s">
        <v>834</v>
      </c>
      <c r="J105" s="131" t="s">
        <v>835</v>
      </c>
    </row>
    <row r="106" spans="1:10" ht="25.5">
      <c r="A106" s="129" t="s">
        <v>743</v>
      </c>
      <c r="B106" s="64" t="s">
        <v>836</v>
      </c>
      <c r="C106" s="64" t="s">
        <v>28</v>
      </c>
      <c r="D106" s="63" t="s">
        <v>837</v>
      </c>
      <c r="E106" s="456" t="s">
        <v>766</v>
      </c>
      <c r="F106" s="456"/>
      <c r="G106" s="64" t="s">
        <v>185</v>
      </c>
      <c r="H106" s="90">
        <v>0.09</v>
      </c>
      <c r="I106" s="91" t="s">
        <v>838</v>
      </c>
      <c r="J106" s="131" t="s">
        <v>839</v>
      </c>
    </row>
    <row r="107" spans="1:10" ht="38.25">
      <c r="A107" s="129" t="s">
        <v>743</v>
      </c>
      <c r="B107" s="64" t="s">
        <v>840</v>
      </c>
      <c r="C107" s="64" t="s">
        <v>28</v>
      </c>
      <c r="D107" s="63" t="s">
        <v>841</v>
      </c>
      <c r="E107" s="456" t="s">
        <v>744</v>
      </c>
      <c r="F107" s="456"/>
      <c r="G107" s="64" t="s">
        <v>829</v>
      </c>
      <c r="H107" s="90">
        <v>0.04</v>
      </c>
      <c r="I107" s="91" t="s">
        <v>842</v>
      </c>
      <c r="J107" s="131" t="s">
        <v>843</v>
      </c>
    </row>
    <row r="108" spans="1:10" ht="38.25">
      <c r="A108" s="129" t="s">
        <v>743</v>
      </c>
      <c r="B108" s="64" t="s">
        <v>844</v>
      </c>
      <c r="C108" s="64" t="s">
        <v>28</v>
      </c>
      <c r="D108" s="63" t="s">
        <v>845</v>
      </c>
      <c r="E108" s="456" t="s">
        <v>766</v>
      </c>
      <c r="F108" s="456"/>
      <c r="G108" s="64" t="s">
        <v>192</v>
      </c>
      <c r="H108" s="90">
        <v>1.2E-2</v>
      </c>
      <c r="I108" s="91" t="s">
        <v>846</v>
      </c>
      <c r="J108" s="131" t="s">
        <v>847</v>
      </c>
    </row>
    <row r="109" spans="1:10" ht="25.5">
      <c r="A109" s="129" t="s">
        <v>743</v>
      </c>
      <c r="B109" s="64" t="s">
        <v>929</v>
      </c>
      <c r="C109" s="64" t="s">
        <v>28</v>
      </c>
      <c r="D109" s="63" t="s">
        <v>930</v>
      </c>
      <c r="E109" s="456" t="s">
        <v>931</v>
      </c>
      <c r="F109" s="456"/>
      <c r="G109" s="64" t="s">
        <v>699</v>
      </c>
      <c r="H109" s="90">
        <v>3.9999999999999998E-6</v>
      </c>
      <c r="I109" s="91" t="s">
        <v>932</v>
      </c>
      <c r="J109" s="131" t="s">
        <v>875</v>
      </c>
    </row>
    <row r="110" spans="1:10">
      <c r="A110" s="129" t="s">
        <v>743</v>
      </c>
      <c r="B110" s="64" t="s">
        <v>933</v>
      </c>
      <c r="C110" s="64" t="s">
        <v>28</v>
      </c>
      <c r="D110" s="63" t="s">
        <v>934</v>
      </c>
      <c r="E110" s="456" t="s">
        <v>766</v>
      </c>
      <c r="F110" s="456"/>
      <c r="G110" s="64" t="s">
        <v>699</v>
      </c>
      <c r="H110" s="90">
        <v>7.9999999999999996E-6</v>
      </c>
      <c r="I110" s="91" t="s">
        <v>935</v>
      </c>
      <c r="J110" s="131" t="s">
        <v>875</v>
      </c>
    </row>
    <row r="111" spans="1:10">
      <c r="A111" s="129" t="s">
        <v>743</v>
      </c>
      <c r="B111" s="64" t="s">
        <v>936</v>
      </c>
      <c r="C111" s="64" t="s">
        <v>28</v>
      </c>
      <c r="D111" s="63" t="s">
        <v>937</v>
      </c>
      <c r="E111" s="456" t="s">
        <v>931</v>
      </c>
      <c r="F111" s="456"/>
      <c r="G111" s="64" t="s">
        <v>699</v>
      </c>
      <c r="H111" s="90">
        <v>3.9999999999999998E-6</v>
      </c>
      <c r="I111" s="91" t="s">
        <v>938</v>
      </c>
      <c r="J111" s="131" t="s">
        <v>875</v>
      </c>
    </row>
    <row r="112" spans="1:10">
      <c r="A112" s="129" t="s">
        <v>743</v>
      </c>
      <c r="B112" s="64" t="s">
        <v>939</v>
      </c>
      <c r="C112" s="64" t="s">
        <v>28</v>
      </c>
      <c r="D112" s="63" t="s">
        <v>940</v>
      </c>
      <c r="E112" s="456" t="s">
        <v>766</v>
      </c>
      <c r="F112" s="456"/>
      <c r="G112" s="64" t="s">
        <v>699</v>
      </c>
      <c r="H112" s="90">
        <v>7.9999999999999996E-6</v>
      </c>
      <c r="I112" s="91" t="s">
        <v>941</v>
      </c>
      <c r="J112" s="131" t="s">
        <v>875</v>
      </c>
    </row>
    <row r="113" spans="1:10">
      <c r="A113" s="129" t="s">
        <v>743</v>
      </c>
      <c r="B113" s="64" t="s">
        <v>942</v>
      </c>
      <c r="C113" s="64" t="s">
        <v>28</v>
      </c>
      <c r="D113" s="63" t="s">
        <v>943</v>
      </c>
      <c r="E113" s="456" t="s">
        <v>766</v>
      </c>
      <c r="F113" s="456"/>
      <c r="G113" s="64" t="s">
        <v>699</v>
      </c>
      <c r="H113" s="90">
        <v>3.9999999999999998E-6</v>
      </c>
      <c r="I113" s="91" t="s">
        <v>944</v>
      </c>
      <c r="J113" s="131" t="s">
        <v>875</v>
      </c>
    </row>
    <row r="114" spans="1:10">
      <c r="A114" s="129" t="s">
        <v>743</v>
      </c>
      <c r="B114" s="64" t="s">
        <v>945</v>
      </c>
      <c r="C114" s="64" t="s">
        <v>28</v>
      </c>
      <c r="D114" s="63" t="s">
        <v>946</v>
      </c>
      <c r="E114" s="456" t="s">
        <v>766</v>
      </c>
      <c r="F114" s="456"/>
      <c r="G114" s="64" t="s">
        <v>699</v>
      </c>
      <c r="H114" s="90">
        <v>7.9999999999999996E-6</v>
      </c>
      <c r="I114" s="91" t="s">
        <v>947</v>
      </c>
      <c r="J114" s="131" t="s">
        <v>875</v>
      </c>
    </row>
    <row r="115" spans="1:10" ht="38.25">
      <c r="A115" s="129" t="s">
        <v>743</v>
      </c>
      <c r="B115" s="64" t="s">
        <v>852</v>
      </c>
      <c r="C115" s="64" t="s">
        <v>28</v>
      </c>
      <c r="D115" s="63" t="s">
        <v>853</v>
      </c>
      <c r="E115" s="456" t="s">
        <v>766</v>
      </c>
      <c r="F115" s="456"/>
      <c r="G115" s="64" t="s">
        <v>192</v>
      </c>
      <c r="H115" s="90">
        <v>0.02</v>
      </c>
      <c r="I115" s="91" t="s">
        <v>854</v>
      </c>
      <c r="J115" s="131" t="s">
        <v>855</v>
      </c>
    </row>
    <row r="116" spans="1:10" ht="38.25">
      <c r="A116" s="129" t="s">
        <v>743</v>
      </c>
      <c r="B116" s="64" t="s">
        <v>856</v>
      </c>
      <c r="C116" s="64" t="s">
        <v>28</v>
      </c>
      <c r="D116" s="63" t="s">
        <v>857</v>
      </c>
      <c r="E116" s="456" t="s">
        <v>744</v>
      </c>
      <c r="F116" s="456"/>
      <c r="G116" s="64" t="s">
        <v>829</v>
      </c>
      <c r="H116" s="90">
        <v>0.04</v>
      </c>
      <c r="I116" s="91" t="s">
        <v>858</v>
      </c>
      <c r="J116" s="131" t="s">
        <v>859</v>
      </c>
    </row>
    <row r="117" spans="1:10">
      <c r="A117" s="129" t="s">
        <v>743</v>
      </c>
      <c r="B117" s="64" t="s">
        <v>860</v>
      </c>
      <c r="C117" s="64" t="s">
        <v>28</v>
      </c>
      <c r="D117" s="63" t="s">
        <v>861</v>
      </c>
      <c r="E117" s="456" t="s">
        <v>744</v>
      </c>
      <c r="F117" s="456"/>
      <c r="G117" s="64" t="s">
        <v>829</v>
      </c>
      <c r="H117" s="90">
        <v>0.02</v>
      </c>
      <c r="I117" s="91" t="s">
        <v>862</v>
      </c>
      <c r="J117" s="131" t="s">
        <v>863</v>
      </c>
    </row>
    <row r="118" spans="1:10" ht="38.25">
      <c r="A118" s="129" t="s">
        <v>743</v>
      </c>
      <c r="B118" s="64" t="s">
        <v>864</v>
      </c>
      <c r="C118" s="64" t="s">
        <v>28</v>
      </c>
      <c r="D118" s="63" t="s">
        <v>865</v>
      </c>
      <c r="E118" s="456" t="s">
        <v>766</v>
      </c>
      <c r="F118" s="456"/>
      <c r="G118" s="64" t="s">
        <v>185</v>
      </c>
      <c r="H118" s="90">
        <v>0.11</v>
      </c>
      <c r="I118" s="91" t="s">
        <v>866</v>
      </c>
      <c r="J118" s="131" t="s">
        <v>867</v>
      </c>
    </row>
    <row r="119" spans="1:10" ht="25.5">
      <c r="A119" s="113"/>
      <c r="B119" s="114"/>
      <c r="C119" s="114"/>
      <c r="D119" s="115"/>
      <c r="E119" s="114" t="s">
        <v>745</v>
      </c>
      <c r="F119" s="116">
        <v>2.5</v>
      </c>
      <c r="G119" s="114" t="s">
        <v>746</v>
      </c>
      <c r="H119" s="116">
        <v>0</v>
      </c>
      <c r="I119" s="114" t="s">
        <v>747</v>
      </c>
      <c r="J119" s="117">
        <v>2.5</v>
      </c>
    </row>
    <row r="120" spans="1:10" ht="25.5">
      <c r="A120" s="113"/>
      <c r="B120" s="114"/>
      <c r="C120" s="114"/>
      <c r="D120" s="115"/>
      <c r="E120" s="114" t="s">
        <v>748</v>
      </c>
      <c r="F120" s="116">
        <v>1.47</v>
      </c>
      <c r="G120" s="114"/>
      <c r="H120" s="460" t="s">
        <v>749</v>
      </c>
      <c r="I120" s="460"/>
      <c r="J120" s="117">
        <v>7.08</v>
      </c>
    </row>
    <row r="121" spans="1:10" ht="26.25" thickBot="1">
      <c r="A121" s="118"/>
      <c r="B121" s="119"/>
      <c r="C121" s="119"/>
      <c r="D121" s="120"/>
      <c r="E121" s="119"/>
      <c r="F121" s="119"/>
      <c r="G121" s="119" t="s">
        <v>750</v>
      </c>
      <c r="H121" s="121" t="s">
        <v>948</v>
      </c>
      <c r="I121" s="119" t="s">
        <v>752</v>
      </c>
      <c r="J121" s="122">
        <v>6500.99</v>
      </c>
    </row>
    <row r="122" spans="1:10" ht="15" thickTop="1">
      <c r="A122" s="123"/>
      <c r="B122" s="85"/>
      <c r="C122" s="85"/>
      <c r="D122" s="58"/>
      <c r="E122" s="85"/>
      <c r="F122" s="85"/>
      <c r="G122" s="85"/>
      <c r="H122" s="85"/>
      <c r="I122" s="85"/>
      <c r="J122" s="124"/>
    </row>
    <row r="123" spans="1:10" ht="30">
      <c r="A123" s="109" t="s">
        <v>39</v>
      </c>
      <c r="B123" s="46" t="s">
        <v>1</v>
      </c>
      <c r="C123" s="46" t="s">
        <v>2</v>
      </c>
      <c r="D123" s="55" t="s">
        <v>3</v>
      </c>
      <c r="E123" s="457" t="s">
        <v>742</v>
      </c>
      <c r="F123" s="457"/>
      <c r="G123" s="46" t="s">
        <v>4</v>
      </c>
      <c r="H123" s="46" t="s">
        <v>5</v>
      </c>
      <c r="I123" s="46" t="s">
        <v>6</v>
      </c>
      <c r="J123" s="110" t="s">
        <v>7</v>
      </c>
    </row>
    <row r="124" spans="1:10" ht="25.5">
      <c r="A124" s="125" t="s">
        <v>753</v>
      </c>
      <c r="B124" s="60" t="s">
        <v>40</v>
      </c>
      <c r="C124" s="60" t="s">
        <v>12</v>
      </c>
      <c r="D124" s="59" t="s">
        <v>41</v>
      </c>
      <c r="E124" s="458" t="s">
        <v>949</v>
      </c>
      <c r="F124" s="458"/>
      <c r="G124" s="60" t="s">
        <v>35</v>
      </c>
      <c r="H124" s="86">
        <v>1</v>
      </c>
      <c r="I124" s="87">
        <v>64.34</v>
      </c>
      <c r="J124" s="126">
        <v>64.34</v>
      </c>
    </row>
    <row r="125" spans="1:10" ht="38.25">
      <c r="A125" s="127" t="s">
        <v>755</v>
      </c>
      <c r="B125" s="62" t="s">
        <v>950</v>
      </c>
      <c r="C125" s="62" t="s">
        <v>12</v>
      </c>
      <c r="D125" s="61" t="s">
        <v>951</v>
      </c>
      <c r="E125" s="459" t="s">
        <v>774</v>
      </c>
      <c r="F125" s="459"/>
      <c r="G125" s="62" t="s">
        <v>952</v>
      </c>
      <c r="H125" s="88">
        <v>2.64E-2</v>
      </c>
      <c r="I125" s="89">
        <v>34.229999999999997</v>
      </c>
      <c r="J125" s="128">
        <v>0.9</v>
      </c>
    </row>
    <row r="126" spans="1:10" ht="25.5">
      <c r="A126" s="127" t="s">
        <v>755</v>
      </c>
      <c r="B126" s="62" t="s">
        <v>770</v>
      </c>
      <c r="C126" s="62" t="s">
        <v>12</v>
      </c>
      <c r="D126" s="61" t="s">
        <v>771</v>
      </c>
      <c r="E126" s="459" t="s">
        <v>758</v>
      </c>
      <c r="F126" s="459"/>
      <c r="G126" s="62" t="s">
        <v>14</v>
      </c>
      <c r="H126" s="88">
        <v>0.79</v>
      </c>
      <c r="I126" s="89">
        <v>25.79</v>
      </c>
      <c r="J126" s="128">
        <v>20.37</v>
      </c>
    </row>
    <row r="127" spans="1:10" ht="25.5">
      <c r="A127" s="127" t="s">
        <v>755</v>
      </c>
      <c r="B127" s="62" t="s">
        <v>953</v>
      </c>
      <c r="C127" s="62" t="s">
        <v>12</v>
      </c>
      <c r="D127" s="61" t="s">
        <v>954</v>
      </c>
      <c r="E127" s="459" t="s">
        <v>758</v>
      </c>
      <c r="F127" s="459"/>
      <c r="G127" s="62" t="s">
        <v>14</v>
      </c>
      <c r="H127" s="88">
        <v>0.52900000000000003</v>
      </c>
      <c r="I127" s="89">
        <v>21.73</v>
      </c>
      <c r="J127" s="128">
        <v>11.49</v>
      </c>
    </row>
    <row r="128" spans="1:10" ht="38.25">
      <c r="A128" s="127" t="s">
        <v>755</v>
      </c>
      <c r="B128" s="62" t="s">
        <v>955</v>
      </c>
      <c r="C128" s="62" t="s">
        <v>12</v>
      </c>
      <c r="D128" s="61" t="s">
        <v>956</v>
      </c>
      <c r="E128" s="459" t="s">
        <v>957</v>
      </c>
      <c r="F128" s="459"/>
      <c r="G128" s="62" t="s">
        <v>53</v>
      </c>
      <c r="H128" s="88">
        <v>6.1000000000000004E-3</v>
      </c>
      <c r="I128" s="89">
        <v>691.08</v>
      </c>
      <c r="J128" s="128">
        <v>4.21</v>
      </c>
    </row>
    <row r="129" spans="1:10" ht="38.25">
      <c r="A129" s="127" t="s">
        <v>755</v>
      </c>
      <c r="B129" s="62" t="s">
        <v>958</v>
      </c>
      <c r="C129" s="62" t="s">
        <v>12</v>
      </c>
      <c r="D129" s="61" t="s">
        <v>959</v>
      </c>
      <c r="E129" s="459" t="s">
        <v>774</v>
      </c>
      <c r="F129" s="459"/>
      <c r="G129" s="62" t="s">
        <v>775</v>
      </c>
      <c r="H129" s="88">
        <v>6.6E-3</v>
      </c>
      <c r="I129" s="89">
        <v>35.68</v>
      </c>
      <c r="J129" s="128">
        <v>0.23</v>
      </c>
    </row>
    <row r="130" spans="1:10" ht="25.5">
      <c r="A130" s="129" t="s">
        <v>743</v>
      </c>
      <c r="B130" s="64" t="s">
        <v>960</v>
      </c>
      <c r="C130" s="64" t="s">
        <v>12</v>
      </c>
      <c r="D130" s="63" t="s">
        <v>961</v>
      </c>
      <c r="E130" s="456" t="s">
        <v>766</v>
      </c>
      <c r="F130" s="456"/>
      <c r="G130" s="64" t="s">
        <v>80</v>
      </c>
      <c r="H130" s="90">
        <v>6.8000000000000005E-2</v>
      </c>
      <c r="I130" s="91">
        <v>15.85</v>
      </c>
      <c r="J130" s="130">
        <v>1.07</v>
      </c>
    </row>
    <row r="131" spans="1:10" ht="25.5">
      <c r="A131" s="129" t="s">
        <v>743</v>
      </c>
      <c r="B131" s="64" t="s">
        <v>962</v>
      </c>
      <c r="C131" s="64" t="s">
        <v>12</v>
      </c>
      <c r="D131" s="63" t="s">
        <v>963</v>
      </c>
      <c r="E131" s="456" t="s">
        <v>766</v>
      </c>
      <c r="F131" s="456"/>
      <c r="G131" s="64" t="s">
        <v>70</v>
      </c>
      <c r="H131" s="90">
        <v>2</v>
      </c>
      <c r="I131" s="91">
        <v>6.73</v>
      </c>
      <c r="J131" s="130">
        <v>13.46</v>
      </c>
    </row>
    <row r="132" spans="1:10" ht="25.5">
      <c r="A132" s="129" t="s">
        <v>743</v>
      </c>
      <c r="B132" s="64" t="s">
        <v>780</v>
      </c>
      <c r="C132" s="64" t="s">
        <v>12</v>
      </c>
      <c r="D132" s="63" t="s">
        <v>781</v>
      </c>
      <c r="E132" s="456" t="s">
        <v>766</v>
      </c>
      <c r="F132" s="456"/>
      <c r="G132" s="64" t="s">
        <v>70</v>
      </c>
      <c r="H132" s="90">
        <v>1.2273000000000001</v>
      </c>
      <c r="I132" s="91">
        <v>9.42</v>
      </c>
      <c r="J132" s="130">
        <v>11.56</v>
      </c>
    </row>
    <row r="133" spans="1:10">
      <c r="A133" s="129" t="s">
        <v>743</v>
      </c>
      <c r="B133" s="64" t="s">
        <v>964</v>
      </c>
      <c r="C133" s="64" t="s">
        <v>12</v>
      </c>
      <c r="D133" s="63" t="s">
        <v>965</v>
      </c>
      <c r="E133" s="456" t="s">
        <v>766</v>
      </c>
      <c r="F133" s="456"/>
      <c r="G133" s="64" t="s">
        <v>35</v>
      </c>
      <c r="H133" s="90">
        <v>1.05</v>
      </c>
      <c r="I133" s="91">
        <v>1</v>
      </c>
      <c r="J133" s="130">
        <v>1.05</v>
      </c>
    </row>
    <row r="134" spans="1:10" ht="25.5">
      <c r="A134" s="113"/>
      <c r="B134" s="114"/>
      <c r="C134" s="114"/>
      <c r="D134" s="115"/>
      <c r="E134" s="114" t="s">
        <v>745</v>
      </c>
      <c r="F134" s="116">
        <v>27.72</v>
      </c>
      <c r="G134" s="114" t="s">
        <v>746</v>
      </c>
      <c r="H134" s="116">
        <v>0</v>
      </c>
      <c r="I134" s="114" t="s">
        <v>747</v>
      </c>
      <c r="J134" s="117">
        <v>27.72</v>
      </c>
    </row>
    <row r="135" spans="1:10" ht="25.5">
      <c r="A135" s="113"/>
      <c r="B135" s="114"/>
      <c r="C135" s="114"/>
      <c r="D135" s="115"/>
      <c r="E135" s="114" t="s">
        <v>748</v>
      </c>
      <c r="F135" s="116">
        <v>16.88</v>
      </c>
      <c r="G135" s="114"/>
      <c r="H135" s="460" t="s">
        <v>749</v>
      </c>
      <c r="I135" s="460"/>
      <c r="J135" s="117">
        <v>81.22</v>
      </c>
    </row>
    <row r="136" spans="1:10" ht="26.25" thickBot="1">
      <c r="A136" s="118"/>
      <c r="B136" s="119"/>
      <c r="C136" s="119"/>
      <c r="D136" s="120"/>
      <c r="E136" s="119"/>
      <c r="F136" s="119"/>
      <c r="G136" s="119" t="s">
        <v>750</v>
      </c>
      <c r="H136" s="121" t="s">
        <v>966</v>
      </c>
      <c r="I136" s="119" t="s">
        <v>752</v>
      </c>
      <c r="J136" s="122">
        <v>4645.78</v>
      </c>
    </row>
    <row r="137" spans="1:10" ht="15" thickTop="1">
      <c r="A137" s="123"/>
      <c r="B137" s="85"/>
      <c r="C137" s="85"/>
      <c r="D137" s="58"/>
      <c r="E137" s="85"/>
      <c r="F137" s="85"/>
      <c r="G137" s="85"/>
      <c r="H137" s="85"/>
      <c r="I137" s="85"/>
      <c r="J137" s="124"/>
    </row>
    <row r="138" spans="1:10" ht="30">
      <c r="A138" s="109" t="s">
        <v>42</v>
      </c>
      <c r="B138" s="46" t="s">
        <v>1</v>
      </c>
      <c r="C138" s="46" t="s">
        <v>2</v>
      </c>
      <c r="D138" s="55" t="s">
        <v>3</v>
      </c>
      <c r="E138" s="457" t="s">
        <v>742</v>
      </c>
      <c r="F138" s="457"/>
      <c r="G138" s="46" t="s">
        <v>4</v>
      </c>
      <c r="H138" s="46" t="s">
        <v>5</v>
      </c>
      <c r="I138" s="46" t="s">
        <v>6</v>
      </c>
      <c r="J138" s="110" t="s">
        <v>7</v>
      </c>
    </row>
    <row r="139" spans="1:10" ht="51">
      <c r="A139" s="125" t="s">
        <v>753</v>
      </c>
      <c r="B139" s="60" t="s">
        <v>43</v>
      </c>
      <c r="C139" s="60" t="s">
        <v>12</v>
      </c>
      <c r="D139" s="59" t="s">
        <v>44</v>
      </c>
      <c r="E139" s="458" t="s">
        <v>967</v>
      </c>
      <c r="F139" s="458"/>
      <c r="G139" s="60" t="s">
        <v>35</v>
      </c>
      <c r="H139" s="86">
        <v>1</v>
      </c>
      <c r="I139" s="87">
        <v>0.67</v>
      </c>
      <c r="J139" s="126">
        <v>0.67</v>
      </c>
    </row>
    <row r="140" spans="1:10" ht="25.5">
      <c r="A140" s="127" t="s">
        <v>755</v>
      </c>
      <c r="B140" s="62" t="s">
        <v>968</v>
      </c>
      <c r="C140" s="62" t="s">
        <v>12</v>
      </c>
      <c r="D140" s="61" t="s">
        <v>969</v>
      </c>
      <c r="E140" s="459" t="s">
        <v>758</v>
      </c>
      <c r="F140" s="459"/>
      <c r="G140" s="62" t="s">
        <v>14</v>
      </c>
      <c r="H140" s="88">
        <v>4.5999999999999999E-3</v>
      </c>
      <c r="I140" s="89">
        <v>20.3</v>
      </c>
      <c r="J140" s="128">
        <v>0.09</v>
      </c>
    </row>
    <row r="141" spans="1:10" ht="38.25">
      <c r="A141" s="127" t="s">
        <v>755</v>
      </c>
      <c r="B141" s="62" t="s">
        <v>970</v>
      </c>
      <c r="C141" s="62" t="s">
        <v>12</v>
      </c>
      <c r="D141" s="61" t="s">
        <v>971</v>
      </c>
      <c r="E141" s="459" t="s">
        <v>774</v>
      </c>
      <c r="F141" s="459"/>
      <c r="G141" s="62" t="s">
        <v>775</v>
      </c>
      <c r="H141" s="88">
        <v>1.6999999999999999E-3</v>
      </c>
      <c r="I141" s="89">
        <v>210.06</v>
      </c>
      <c r="J141" s="128">
        <v>0.35</v>
      </c>
    </row>
    <row r="142" spans="1:10" ht="38.25">
      <c r="A142" s="127" t="s">
        <v>755</v>
      </c>
      <c r="B142" s="62" t="s">
        <v>972</v>
      </c>
      <c r="C142" s="62" t="s">
        <v>12</v>
      </c>
      <c r="D142" s="61" t="s">
        <v>973</v>
      </c>
      <c r="E142" s="459" t="s">
        <v>774</v>
      </c>
      <c r="F142" s="459"/>
      <c r="G142" s="62" t="s">
        <v>952</v>
      </c>
      <c r="H142" s="88">
        <v>2.8999999999999998E-3</v>
      </c>
      <c r="I142" s="89">
        <v>82.48</v>
      </c>
      <c r="J142" s="128">
        <v>0.23</v>
      </c>
    </row>
    <row r="143" spans="1:10" ht="25.5">
      <c r="A143" s="113"/>
      <c r="B143" s="114"/>
      <c r="C143" s="114"/>
      <c r="D143" s="115"/>
      <c r="E143" s="114" t="s">
        <v>745</v>
      </c>
      <c r="F143" s="116">
        <v>0.2</v>
      </c>
      <c r="G143" s="114" t="s">
        <v>746</v>
      </c>
      <c r="H143" s="116">
        <v>0</v>
      </c>
      <c r="I143" s="114" t="s">
        <v>747</v>
      </c>
      <c r="J143" s="117">
        <v>0.2</v>
      </c>
    </row>
    <row r="144" spans="1:10" ht="25.5">
      <c r="A144" s="113"/>
      <c r="B144" s="114"/>
      <c r="C144" s="114"/>
      <c r="D144" s="115"/>
      <c r="E144" s="114" t="s">
        <v>748</v>
      </c>
      <c r="F144" s="116">
        <v>0.17</v>
      </c>
      <c r="G144" s="114"/>
      <c r="H144" s="460" t="s">
        <v>749</v>
      </c>
      <c r="I144" s="460"/>
      <c r="J144" s="117">
        <v>0.84</v>
      </c>
    </row>
    <row r="145" spans="1:10" ht="26.25" thickBot="1">
      <c r="A145" s="118"/>
      <c r="B145" s="119"/>
      <c r="C145" s="119"/>
      <c r="D145" s="120"/>
      <c r="E145" s="119"/>
      <c r="F145" s="119"/>
      <c r="G145" s="119" t="s">
        <v>750</v>
      </c>
      <c r="H145" s="121" t="s">
        <v>974</v>
      </c>
      <c r="I145" s="119" t="s">
        <v>752</v>
      </c>
      <c r="J145" s="122">
        <v>895.44</v>
      </c>
    </row>
    <row r="146" spans="1:10" ht="15" thickTop="1">
      <c r="A146" s="123"/>
      <c r="B146" s="85"/>
      <c r="C146" s="85"/>
      <c r="D146" s="58"/>
      <c r="E146" s="85"/>
      <c r="F146" s="85"/>
      <c r="G146" s="85"/>
      <c r="H146" s="85"/>
      <c r="I146" s="85"/>
      <c r="J146" s="124"/>
    </row>
    <row r="147" spans="1:10" ht="30">
      <c r="A147" s="109" t="s">
        <v>45</v>
      </c>
      <c r="B147" s="46" t="s">
        <v>1</v>
      </c>
      <c r="C147" s="46" t="s">
        <v>2</v>
      </c>
      <c r="D147" s="55" t="s">
        <v>3</v>
      </c>
      <c r="E147" s="457" t="s">
        <v>742</v>
      </c>
      <c r="F147" s="457"/>
      <c r="G147" s="46" t="s">
        <v>4</v>
      </c>
      <c r="H147" s="46" t="s">
        <v>5</v>
      </c>
      <c r="I147" s="46" t="s">
        <v>6</v>
      </c>
      <c r="J147" s="110" t="s">
        <v>7</v>
      </c>
    </row>
    <row r="148" spans="1:10" ht="38.25">
      <c r="A148" s="125" t="s">
        <v>753</v>
      </c>
      <c r="B148" s="60" t="s">
        <v>46</v>
      </c>
      <c r="C148" s="60" t="s">
        <v>12</v>
      </c>
      <c r="D148" s="59" t="s">
        <v>47</v>
      </c>
      <c r="E148" s="458" t="s">
        <v>975</v>
      </c>
      <c r="F148" s="458"/>
      <c r="G148" s="60" t="s">
        <v>35</v>
      </c>
      <c r="H148" s="86">
        <v>1</v>
      </c>
      <c r="I148" s="87">
        <v>1.99</v>
      </c>
      <c r="J148" s="126">
        <v>1.99</v>
      </c>
    </row>
    <row r="149" spans="1:10" ht="63.75">
      <c r="A149" s="127" t="s">
        <v>755</v>
      </c>
      <c r="B149" s="62" t="s">
        <v>976</v>
      </c>
      <c r="C149" s="62" t="s">
        <v>12</v>
      </c>
      <c r="D149" s="61" t="s">
        <v>977</v>
      </c>
      <c r="E149" s="459" t="s">
        <v>774</v>
      </c>
      <c r="F149" s="459"/>
      <c r="G149" s="62" t="s">
        <v>775</v>
      </c>
      <c r="H149" s="88">
        <v>1.0702000000000001E-3</v>
      </c>
      <c r="I149" s="89">
        <v>329.53</v>
      </c>
      <c r="J149" s="128">
        <v>0.35</v>
      </c>
    </row>
    <row r="150" spans="1:10" ht="25.5">
      <c r="A150" s="127" t="s">
        <v>755</v>
      </c>
      <c r="B150" s="62" t="s">
        <v>776</v>
      </c>
      <c r="C150" s="62" t="s">
        <v>12</v>
      </c>
      <c r="D150" s="61" t="s">
        <v>777</v>
      </c>
      <c r="E150" s="459" t="s">
        <v>758</v>
      </c>
      <c r="F150" s="459"/>
      <c r="G150" s="62" t="s">
        <v>14</v>
      </c>
      <c r="H150" s="88">
        <v>8.6151999999999999E-3</v>
      </c>
      <c r="I150" s="89">
        <v>19.850000000000001</v>
      </c>
      <c r="J150" s="128">
        <v>0.17</v>
      </c>
    </row>
    <row r="151" spans="1:10" ht="51">
      <c r="A151" s="127" t="s">
        <v>755</v>
      </c>
      <c r="B151" s="62" t="s">
        <v>978</v>
      </c>
      <c r="C151" s="62" t="s">
        <v>12</v>
      </c>
      <c r="D151" s="61" t="s">
        <v>979</v>
      </c>
      <c r="E151" s="459" t="s">
        <v>774</v>
      </c>
      <c r="F151" s="459"/>
      <c r="G151" s="62" t="s">
        <v>775</v>
      </c>
      <c r="H151" s="88">
        <v>7.5109999999999999E-4</v>
      </c>
      <c r="I151" s="89">
        <v>229.93</v>
      </c>
      <c r="J151" s="128">
        <v>0.17</v>
      </c>
    </row>
    <row r="152" spans="1:10" ht="63.75">
      <c r="A152" s="127" t="s">
        <v>755</v>
      </c>
      <c r="B152" s="62" t="s">
        <v>980</v>
      </c>
      <c r="C152" s="62" t="s">
        <v>12</v>
      </c>
      <c r="D152" s="61" t="s">
        <v>981</v>
      </c>
      <c r="E152" s="459" t="s">
        <v>774</v>
      </c>
      <c r="F152" s="459"/>
      <c r="G152" s="62" t="s">
        <v>952</v>
      </c>
      <c r="H152" s="88">
        <v>2.5891999999999998E-3</v>
      </c>
      <c r="I152" s="89">
        <v>69.69</v>
      </c>
      <c r="J152" s="128">
        <v>0.18</v>
      </c>
    </row>
    <row r="153" spans="1:10" ht="51">
      <c r="A153" s="127" t="s">
        <v>755</v>
      </c>
      <c r="B153" s="62" t="s">
        <v>982</v>
      </c>
      <c r="C153" s="62" t="s">
        <v>12</v>
      </c>
      <c r="D153" s="61" t="s">
        <v>983</v>
      </c>
      <c r="E153" s="459" t="s">
        <v>774</v>
      </c>
      <c r="F153" s="459"/>
      <c r="G153" s="62" t="s">
        <v>952</v>
      </c>
      <c r="H153" s="88">
        <v>2.9082999999999999E-3</v>
      </c>
      <c r="I153" s="89">
        <v>94.35</v>
      </c>
      <c r="J153" s="128">
        <v>0.27</v>
      </c>
    </row>
    <row r="154" spans="1:10" ht="51">
      <c r="A154" s="127" t="s">
        <v>755</v>
      </c>
      <c r="B154" s="62" t="s">
        <v>984</v>
      </c>
      <c r="C154" s="62" t="s">
        <v>12</v>
      </c>
      <c r="D154" s="61" t="s">
        <v>985</v>
      </c>
      <c r="E154" s="459" t="s">
        <v>774</v>
      </c>
      <c r="F154" s="459"/>
      <c r="G154" s="62" t="s">
        <v>775</v>
      </c>
      <c r="H154" s="88">
        <v>3.0249999999999998E-4</v>
      </c>
      <c r="I154" s="89">
        <v>259.83999999999997</v>
      </c>
      <c r="J154" s="128">
        <v>7.0000000000000007E-2</v>
      </c>
    </row>
    <row r="155" spans="1:10" ht="38.25">
      <c r="A155" s="127" t="s">
        <v>755</v>
      </c>
      <c r="B155" s="62" t="s">
        <v>986</v>
      </c>
      <c r="C155" s="62" t="s">
        <v>12</v>
      </c>
      <c r="D155" s="61" t="s">
        <v>987</v>
      </c>
      <c r="E155" s="459" t="s">
        <v>774</v>
      </c>
      <c r="F155" s="459"/>
      <c r="G155" s="62" t="s">
        <v>952</v>
      </c>
      <c r="H155" s="88">
        <v>8.3126999999999993E-3</v>
      </c>
      <c r="I155" s="89">
        <v>94.75</v>
      </c>
      <c r="J155" s="128">
        <v>0.78</v>
      </c>
    </row>
    <row r="156" spans="1:10" ht="25.5">
      <c r="A156" s="113"/>
      <c r="B156" s="114"/>
      <c r="C156" s="114"/>
      <c r="D156" s="115"/>
      <c r="E156" s="114" t="s">
        <v>745</v>
      </c>
      <c r="F156" s="116">
        <v>0.5</v>
      </c>
      <c r="G156" s="114" t="s">
        <v>746</v>
      </c>
      <c r="H156" s="116">
        <v>0</v>
      </c>
      <c r="I156" s="114" t="s">
        <v>747</v>
      </c>
      <c r="J156" s="117">
        <v>0.5</v>
      </c>
    </row>
    <row r="157" spans="1:10" ht="25.5">
      <c r="A157" s="113"/>
      <c r="B157" s="114"/>
      <c r="C157" s="114"/>
      <c r="D157" s="115"/>
      <c r="E157" s="114" t="s">
        <v>748</v>
      </c>
      <c r="F157" s="116">
        <v>0.52</v>
      </c>
      <c r="G157" s="114"/>
      <c r="H157" s="460" t="s">
        <v>749</v>
      </c>
      <c r="I157" s="460"/>
      <c r="J157" s="117">
        <v>2.5099999999999998</v>
      </c>
    </row>
    <row r="158" spans="1:10" ht="26.25" thickBot="1">
      <c r="A158" s="118"/>
      <c r="B158" s="119"/>
      <c r="C158" s="119"/>
      <c r="D158" s="120"/>
      <c r="E158" s="119"/>
      <c r="F158" s="119"/>
      <c r="G158" s="119" t="s">
        <v>750</v>
      </c>
      <c r="H158" s="121" t="s">
        <v>974</v>
      </c>
      <c r="I158" s="119" t="s">
        <v>752</v>
      </c>
      <c r="J158" s="122">
        <v>2675.66</v>
      </c>
    </row>
    <row r="159" spans="1:10" ht="15" thickTop="1">
      <c r="A159" s="123"/>
      <c r="B159" s="85"/>
      <c r="C159" s="85"/>
      <c r="D159" s="58"/>
      <c r="E159" s="85"/>
      <c r="F159" s="85"/>
      <c r="G159" s="85"/>
      <c r="H159" s="85"/>
      <c r="I159" s="85"/>
      <c r="J159" s="124"/>
    </row>
    <row r="160" spans="1:10">
      <c r="A160" s="107" t="s">
        <v>48</v>
      </c>
      <c r="B160" s="82"/>
      <c r="C160" s="82"/>
      <c r="D160" s="54" t="s">
        <v>49</v>
      </c>
      <c r="E160" s="82"/>
      <c r="F160" s="461"/>
      <c r="G160" s="461"/>
      <c r="H160" s="82"/>
      <c r="I160" s="82"/>
      <c r="J160" s="108">
        <v>6494.59</v>
      </c>
    </row>
    <row r="161" spans="1:10" ht="30">
      <c r="A161" s="109" t="s">
        <v>50</v>
      </c>
      <c r="B161" s="46" t="s">
        <v>1</v>
      </c>
      <c r="C161" s="46" t="s">
        <v>2</v>
      </c>
      <c r="D161" s="55" t="s">
        <v>3</v>
      </c>
      <c r="E161" s="457" t="s">
        <v>742</v>
      </c>
      <c r="F161" s="457"/>
      <c r="G161" s="46" t="s">
        <v>4</v>
      </c>
      <c r="H161" s="46" t="s">
        <v>5</v>
      </c>
      <c r="I161" s="46" t="s">
        <v>6</v>
      </c>
      <c r="J161" s="110" t="s">
        <v>7</v>
      </c>
    </row>
    <row r="162" spans="1:10" ht="63.75">
      <c r="A162" s="125" t="s">
        <v>753</v>
      </c>
      <c r="B162" s="60" t="s">
        <v>51</v>
      </c>
      <c r="C162" s="60" t="s">
        <v>12</v>
      </c>
      <c r="D162" s="59" t="s">
        <v>52</v>
      </c>
      <c r="E162" s="458" t="s">
        <v>988</v>
      </c>
      <c r="F162" s="458"/>
      <c r="G162" s="60" t="s">
        <v>53</v>
      </c>
      <c r="H162" s="86">
        <v>1</v>
      </c>
      <c r="I162" s="87">
        <v>66.83</v>
      </c>
      <c r="J162" s="126">
        <v>66.83</v>
      </c>
    </row>
    <row r="163" spans="1:10" ht="76.5">
      <c r="A163" s="127" t="s">
        <v>755</v>
      </c>
      <c r="B163" s="62" t="s">
        <v>989</v>
      </c>
      <c r="C163" s="62" t="s">
        <v>12</v>
      </c>
      <c r="D163" s="61" t="s">
        <v>990</v>
      </c>
      <c r="E163" s="459" t="s">
        <v>774</v>
      </c>
      <c r="F163" s="459"/>
      <c r="G163" s="62" t="s">
        <v>775</v>
      </c>
      <c r="H163" s="88">
        <v>2.2200000000000001E-2</v>
      </c>
      <c r="I163" s="89">
        <v>146.71</v>
      </c>
      <c r="J163" s="128">
        <v>3.25</v>
      </c>
    </row>
    <row r="164" spans="1:10" ht="63.75">
      <c r="A164" s="127" t="s">
        <v>755</v>
      </c>
      <c r="B164" s="62" t="s">
        <v>976</v>
      </c>
      <c r="C164" s="62" t="s">
        <v>12</v>
      </c>
      <c r="D164" s="61" t="s">
        <v>977</v>
      </c>
      <c r="E164" s="459" t="s">
        <v>774</v>
      </c>
      <c r="F164" s="459"/>
      <c r="G164" s="62" t="s">
        <v>775</v>
      </c>
      <c r="H164" s="88">
        <v>5.4000000000000003E-3</v>
      </c>
      <c r="I164" s="89">
        <v>329.53</v>
      </c>
      <c r="J164" s="128">
        <v>1.77</v>
      </c>
    </row>
    <row r="165" spans="1:10" ht="25.5">
      <c r="A165" s="127" t="s">
        <v>755</v>
      </c>
      <c r="B165" s="62" t="s">
        <v>776</v>
      </c>
      <c r="C165" s="62" t="s">
        <v>12</v>
      </c>
      <c r="D165" s="61" t="s">
        <v>777</v>
      </c>
      <c r="E165" s="459" t="s">
        <v>758</v>
      </c>
      <c r="F165" s="459"/>
      <c r="G165" s="62" t="s">
        <v>14</v>
      </c>
      <c r="H165" s="88">
        <v>3.0300000000000001E-2</v>
      </c>
      <c r="I165" s="89">
        <v>19.850000000000001</v>
      </c>
      <c r="J165" s="128">
        <v>0.6</v>
      </c>
    </row>
    <row r="166" spans="1:10" ht="76.5">
      <c r="A166" s="127" t="s">
        <v>755</v>
      </c>
      <c r="B166" s="62" t="s">
        <v>991</v>
      </c>
      <c r="C166" s="62" t="s">
        <v>12</v>
      </c>
      <c r="D166" s="61" t="s">
        <v>992</v>
      </c>
      <c r="E166" s="459" t="s">
        <v>774</v>
      </c>
      <c r="F166" s="459"/>
      <c r="G166" s="62" t="s">
        <v>952</v>
      </c>
      <c r="H166" s="88">
        <v>3.2099999999999997E-2</v>
      </c>
      <c r="I166" s="89">
        <v>58.88</v>
      </c>
      <c r="J166" s="128">
        <v>1.89</v>
      </c>
    </row>
    <row r="167" spans="1:10" ht="38.25">
      <c r="A167" s="127" t="s">
        <v>755</v>
      </c>
      <c r="B167" s="62" t="s">
        <v>993</v>
      </c>
      <c r="C167" s="62" t="s">
        <v>12</v>
      </c>
      <c r="D167" s="61" t="s">
        <v>994</v>
      </c>
      <c r="E167" s="459" t="s">
        <v>774</v>
      </c>
      <c r="F167" s="459"/>
      <c r="G167" s="62" t="s">
        <v>775</v>
      </c>
      <c r="H167" s="88">
        <v>0.1285</v>
      </c>
      <c r="I167" s="89">
        <v>42.46</v>
      </c>
      <c r="J167" s="128">
        <v>5.45</v>
      </c>
    </row>
    <row r="168" spans="1:10" ht="63.75">
      <c r="A168" s="127" t="s">
        <v>755</v>
      </c>
      <c r="B168" s="62" t="s">
        <v>980</v>
      </c>
      <c r="C168" s="62" t="s">
        <v>12</v>
      </c>
      <c r="D168" s="61" t="s">
        <v>981</v>
      </c>
      <c r="E168" s="459" t="s">
        <v>774</v>
      </c>
      <c r="F168" s="459"/>
      <c r="G168" s="62" t="s">
        <v>952</v>
      </c>
      <c r="H168" s="88">
        <v>5.9999999999999995E-4</v>
      </c>
      <c r="I168" s="89">
        <v>69.69</v>
      </c>
      <c r="J168" s="128">
        <v>0.04</v>
      </c>
    </row>
    <row r="169" spans="1:10" ht="25.5">
      <c r="A169" s="129" t="s">
        <v>743</v>
      </c>
      <c r="B169" s="64" t="s">
        <v>995</v>
      </c>
      <c r="C169" s="64" t="s">
        <v>12</v>
      </c>
      <c r="D169" s="63" t="s">
        <v>996</v>
      </c>
      <c r="E169" s="456" t="s">
        <v>766</v>
      </c>
      <c r="F169" s="456"/>
      <c r="G169" s="64" t="s">
        <v>788</v>
      </c>
      <c r="H169" s="90">
        <v>1.3889</v>
      </c>
      <c r="I169" s="91">
        <v>38.76</v>
      </c>
      <c r="J169" s="130">
        <v>53.83</v>
      </c>
    </row>
    <row r="170" spans="1:10" ht="25.5">
      <c r="A170" s="113"/>
      <c r="B170" s="114"/>
      <c r="C170" s="114"/>
      <c r="D170" s="115"/>
      <c r="E170" s="114" t="s">
        <v>745</v>
      </c>
      <c r="F170" s="116">
        <v>5.74</v>
      </c>
      <c r="G170" s="114" t="s">
        <v>746</v>
      </c>
      <c r="H170" s="116">
        <v>0</v>
      </c>
      <c r="I170" s="114" t="s">
        <v>747</v>
      </c>
      <c r="J170" s="117">
        <v>5.74</v>
      </c>
    </row>
    <row r="171" spans="1:10" ht="25.5">
      <c r="A171" s="113"/>
      <c r="B171" s="114"/>
      <c r="C171" s="114"/>
      <c r="D171" s="115"/>
      <c r="E171" s="114" t="s">
        <v>748</v>
      </c>
      <c r="F171" s="116">
        <v>17.53</v>
      </c>
      <c r="G171" s="114"/>
      <c r="H171" s="460" t="s">
        <v>749</v>
      </c>
      <c r="I171" s="460"/>
      <c r="J171" s="117">
        <v>84.36</v>
      </c>
    </row>
    <row r="172" spans="1:10" ht="26.25" thickBot="1">
      <c r="A172" s="118"/>
      <c r="B172" s="119"/>
      <c r="C172" s="119"/>
      <c r="D172" s="120"/>
      <c r="E172" s="119"/>
      <c r="F172" s="119"/>
      <c r="G172" s="119" t="s">
        <v>750</v>
      </c>
      <c r="H172" s="121" t="s">
        <v>997</v>
      </c>
      <c r="I172" s="119" t="s">
        <v>752</v>
      </c>
      <c r="J172" s="122">
        <v>1187.78</v>
      </c>
    </row>
    <row r="173" spans="1:10" ht="15" thickTop="1">
      <c r="A173" s="123"/>
      <c r="B173" s="85"/>
      <c r="C173" s="85"/>
      <c r="D173" s="58"/>
      <c r="E173" s="85"/>
      <c r="F173" s="85"/>
      <c r="G173" s="85"/>
      <c r="H173" s="85"/>
      <c r="I173" s="85"/>
      <c r="J173" s="124"/>
    </row>
    <row r="174" spans="1:10" ht="30">
      <c r="A174" s="109" t="s">
        <v>54</v>
      </c>
      <c r="B174" s="46" t="s">
        <v>1</v>
      </c>
      <c r="C174" s="46" t="s">
        <v>2</v>
      </c>
      <c r="D174" s="55" t="s">
        <v>3</v>
      </c>
      <c r="E174" s="457" t="s">
        <v>742</v>
      </c>
      <c r="F174" s="457"/>
      <c r="G174" s="46" t="s">
        <v>4</v>
      </c>
      <c r="H174" s="46" t="s">
        <v>5</v>
      </c>
      <c r="I174" s="46" t="s">
        <v>6</v>
      </c>
      <c r="J174" s="110" t="s">
        <v>7</v>
      </c>
    </row>
    <row r="175" spans="1:10" ht="51">
      <c r="A175" s="125" t="s">
        <v>753</v>
      </c>
      <c r="B175" s="60" t="s">
        <v>55</v>
      </c>
      <c r="C175" s="60" t="s">
        <v>12</v>
      </c>
      <c r="D175" s="59" t="s">
        <v>56</v>
      </c>
      <c r="E175" s="458" t="s">
        <v>988</v>
      </c>
      <c r="F175" s="458"/>
      <c r="G175" s="60" t="s">
        <v>53</v>
      </c>
      <c r="H175" s="86">
        <v>1</v>
      </c>
      <c r="I175" s="87">
        <v>53</v>
      </c>
      <c r="J175" s="126">
        <v>53</v>
      </c>
    </row>
    <row r="176" spans="1:10" ht="25.5">
      <c r="A176" s="127" t="s">
        <v>755</v>
      </c>
      <c r="B176" s="62" t="s">
        <v>776</v>
      </c>
      <c r="C176" s="62" t="s">
        <v>12</v>
      </c>
      <c r="D176" s="61" t="s">
        <v>777</v>
      </c>
      <c r="E176" s="459" t="s">
        <v>758</v>
      </c>
      <c r="F176" s="459"/>
      <c r="G176" s="62" t="s">
        <v>14</v>
      </c>
      <c r="H176" s="88">
        <v>0.13600000000000001</v>
      </c>
      <c r="I176" s="89">
        <v>19.850000000000001</v>
      </c>
      <c r="J176" s="128">
        <v>2.69</v>
      </c>
    </row>
    <row r="177" spans="1:10" ht="38.25">
      <c r="A177" s="127" t="s">
        <v>755</v>
      </c>
      <c r="B177" s="62" t="s">
        <v>998</v>
      </c>
      <c r="C177" s="62" t="s">
        <v>12</v>
      </c>
      <c r="D177" s="61" t="s">
        <v>999</v>
      </c>
      <c r="E177" s="459" t="s">
        <v>774</v>
      </c>
      <c r="F177" s="459"/>
      <c r="G177" s="62" t="s">
        <v>775</v>
      </c>
      <c r="H177" s="88">
        <v>0.32800000000000001</v>
      </c>
      <c r="I177" s="89">
        <v>115.74</v>
      </c>
      <c r="J177" s="128">
        <v>37.96</v>
      </c>
    </row>
    <row r="178" spans="1:10" ht="38.25">
      <c r="A178" s="127" t="s">
        <v>755</v>
      </c>
      <c r="B178" s="62" t="s">
        <v>1000</v>
      </c>
      <c r="C178" s="62" t="s">
        <v>12</v>
      </c>
      <c r="D178" s="61" t="s">
        <v>1001</v>
      </c>
      <c r="E178" s="459" t="s">
        <v>774</v>
      </c>
      <c r="F178" s="459"/>
      <c r="G178" s="62" t="s">
        <v>952</v>
      </c>
      <c r="H178" s="88">
        <v>0.16400000000000001</v>
      </c>
      <c r="I178" s="89">
        <v>61.59</v>
      </c>
      <c r="J178" s="128">
        <v>10.1</v>
      </c>
    </row>
    <row r="179" spans="1:10" ht="25.5">
      <c r="A179" s="127" t="s">
        <v>755</v>
      </c>
      <c r="B179" s="62" t="s">
        <v>1002</v>
      </c>
      <c r="C179" s="62" t="s">
        <v>12</v>
      </c>
      <c r="D179" s="61" t="s">
        <v>1003</v>
      </c>
      <c r="E179" s="459" t="s">
        <v>758</v>
      </c>
      <c r="F179" s="459"/>
      <c r="G179" s="62" t="s">
        <v>14</v>
      </c>
      <c r="H179" s="88">
        <v>8.5999999999999993E-2</v>
      </c>
      <c r="I179" s="89">
        <v>26.21</v>
      </c>
      <c r="J179" s="128">
        <v>2.25</v>
      </c>
    </row>
    <row r="180" spans="1:10" ht="25.5">
      <c r="A180" s="113"/>
      <c r="B180" s="114"/>
      <c r="C180" s="114"/>
      <c r="D180" s="115"/>
      <c r="E180" s="114" t="s">
        <v>745</v>
      </c>
      <c r="F180" s="116">
        <v>15</v>
      </c>
      <c r="G180" s="114" t="s">
        <v>746</v>
      </c>
      <c r="H180" s="116">
        <v>0</v>
      </c>
      <c r="I180" s="114" t="s">
        <v>747</v>
      </c>
      <c r="J180" s="117">
        <v>15</v>
      </c>
    </row>
    <row r="181" spans="1:10" ht="25.5">
      <c r="A181" s="113"/>
      <c r="B181" s="114"/>
      <c r="C181" s="114"/>
      <c r="D181" s="115"/>
      <c r="E181" s="114" t="s">
        <v>748</v>
      </c>
      <c r="F181" s="116">
        <v>13.9</v>
      </c>
      <c r="G181" s="114"/>
      <c r="H181" s="460" t="s">
        <v>749</v>
      </c>
      <c r="I181" s="460"/>
      <c r="J181" s="117">
        <v>66.900000000000006</v>
      </c>
    </row>
    <row r="182" spans="1:10" ht="26.25" thickBot="1">
      <c r="A182" s="118"/>
      <c r="B182" s="119"/>
      <c r="C182" s="119"/>
      <c r="D182" s="120"/>
      <c r="E182" s="119"/>
      <c r="F182" s="119"/>
      <c r="G182" s="119" t="s">
        <v>750</v>
      </c>
      <c r="H182" s="121" t="s">
        <v>1004</v>
      </c>
      <c r="I182" s="119" t="s">
        <v>752</v>
      </c>
      <c r="J182" s="122">
        <v>4434.13</v>
      </c>
    </row>
    <row r="183" spans="1:10" ht="15" thickTop="1">
      <c r="A183" s="123"/>
      <c r="B183" s="85"/>
      <c r="C183" s="85"/>
      <c r="D183" s="58"/>
      <c r="E183" s="85"/>
      <c r="F183" s="85"/>
      <c r="G183" s="85"/>
      <c r="H183" s="85"/>
      <c r="I183" s="85"/>
      <c r="J183" s="124"/>
    </row>
    <row r="184" spans="1:10" ht="30">
      <c r="A184" s="109" t="s">
        <v>57</v>
      </c>
      <c r="B184" s="46" t="s">
        <v>1</v>
      </c>
      <c r="C184" s="46" t="s">
        <v>2</v>
      </c>
      <c r="D184" s="55" t="s">
        <v>3</v>
      </c>
      <c r="E184" s="457" t="s">
        <v>742</v>
      </c>
      <c r="F184" s="457"/>
      <c r="G184" s="46" t="s">
        <v>4</v>
      </c>
      <c r="H184" s="46" t="s">
        <v>5</v>
      </c>
      <c r="I184" s="46" t="s">
        <v>6</v>
      </c>
      <c r="J184" s="110" t="s">
        <v>7</v>
      </c>
    </row>
    <row r="185" spans="1:10" ht="38.25">
      <c r="A185" s="125" t="s">
        <v>753</v>
      </c>
      <c r="B185" s="60" t="s">
        <v>58</v>
      </c>
      <c r="C185" s="60" t="s">
        <v>12</v>
      </c>
      <c r="D185" s="59" t="s">
        <v>59</v>
      </c>
      <c r="E185" s="458" t="s">
        <v>988</v>
      </c>
      <c r="F185" s="458"/>
      <c r="G185" s="60" t="s">
        <v>35</v>
      </c>
      <c r="H185" s="86">
        <v>1</v>
      </c>
      <c r="I185" s="87">
        <v>2.93</v>
      </c>
      <c r="J185" s="126">
        <v>2.93</v>
      </c>
    </row>
    <row r="186" spans="1:10" ht="25.5">
      <c r="A186" s="127" t="s">
        <v>755</v>
      </c>
      <c r="B186" s="62" t="s">
        <v>776</v>
      </c>
      <c r="C186" s="62" t="s">
        <v>12</v>
      </c>
      <c r="D186" s="61" t="s">
        <v>777</v>
      </c>
      <c r="E186" s="459" t="s">
        <v>758</v>
      </c>
      <c r="F186" s="459"/>
      <c r="G186" s="62" t="s">
        <v>14</v>
      </c>
      <c r="H186" s="88">
        <v>7.5999999999999998E-2</v>
      </c>
      <c r="I186" s="89">
        <v>19.850000000000001</v>
      </c>
      <c r="J186" s="128">
        <v>1.5</v>
      </c>
    </row>
    <row r="187" spans="1:10" ht="25.5">
      <c r="A187" s="127" t="s">
        <v>755</v>
      </c>
      <c r="B187" s="62" t="s">
        <v>1002</v>
      </c>
      <c r="C187" s="62" t="s">
        <v>12</v>
      </c>
      <c r="D187" s="61" t="s">
        <v>1003</v>
      </c>
      <c r="E187" s="459" t="s">
        <v>758</v>
      </c>
      <c r="F187" s="459"/>
      <c r="G187" s="62" t="s">
        <v>14</v>
      </c>
      <c r="H187" s="88">
        <v>5.0700000000000002E-2</v>
      </c>
      <c r="I187" s="89">
        <v>26.21</v>
      </c>
      <c r="J187" s="128">
        <v>1.32</v>
      </c>
    </row>
    <row r="188" spans="1:10" ht="38.25">
      <c r="A188" s="127" t="s">
        <v>755</v>
      </c>
      <c r="B188" s="62" t="s">
        <v>1005</v>
      </c>
      <c r="C188" s="62" t="s">
        <v>12</v>
      </c>
      <c r="D188" s="61" t="s">
        <v>1006</v>
      </c>
      <c r="E188" s="459" t="s">
        <v>774</v>
      </c>
      <c r="F188" s="459"/>
      <c r="G188" s="62" t="s">
        <v>952</v>
      </c>
      <c r="H188" s="88">
        <v>1.6000000000000001E-3</v>
      </c>
      <c r="I188" s="89">
        <v>35.17</v>
      </c>
      <c r="J188" s="128">
        <v>0.05</v>
      </c>
    </row>
    <row r="189" spans="1:10" ht="38.25">
      <c r="A189" s="127" t="s">
        <v>755</v>
      </c>
      <c r="B189" s="62" t="s">
        <v>993</v>
      </c>
      <c r="C189" s="62" t="s">
        <v>12</v>
      </c>
      <c r="D189" s="61" t="s">
        <v>994</v>
      </c>
      <c r="E189" s="459" t="s">
        <v>774</v>
      </c>
      <c r="F189" s="459"/>
      <c r="G189" s="62" t="s">
        <v>775</v>
      </c>
      <c r="H189" s="88">
        <v>1.6000000000000001E-3</v>
      </c>
      <c r="I189" s="89">
        <v>42.46</v>
      </c>
      <c r="J189" s="128">
        <v>0.06</v>
      </c>
    </row>
    <row r="190" spans="1:10" ht="25.5">
      <c r="A190" s="113"/>
      <c r="B190" s="114"/>
      <c r="C190" s="114"/>
      <c r="D190" s="115"/>
      <c r="E190" s="114" t="s">
        <v>745</v>
      </c>
      <c r="F190" s="116">
        <v>2.33</v>
      </c>
      <c r="G190" s="114" t="s">
        <v>746</v>
      </c>
      <c r="H190" s="116">
        <v>0</v>
      </c>
      <c r="I190" s="114" t="s">
        <v>747</v>
      </c>
      <c r="J190" s="117">
        <v>2.33</v>
      </c>
    </row>
    <row r="191" spans="1:10" ht="25.5">
      <c r="A191" s="113"/>
      <c r="B191" s="114"/>
      <c r="C191" s="114"/>
      <c r="D191" s="115"/>
      <c r="E191" s="114" t="s">
        <v>748</v>
      </c>
      <c r="F191" s="116">
        <v>0.76</v>
      </c>
      <c r="G191" s="114"/>
      <c r="H191" s="460" t="s">
        <v>749</v>
      </c>
      <c r="I191" s="460"/>
      <c r="J191" s="117">
        <v>3.69</v>
      </c>
    </row>
    <row r="192" spans="1:10" ht="26.25" thickBot="1">
      <c r="A192" s="118"/>
      <c r="B192" s="119"/>
      <c r="C192" s="119"/>
      <c r="D192" s="120"/>
      <c r="E192" s="119"/>
      <c r="F192" s="119"/>
      <c r="G192" s="119" t="s">
        <v>750</v>
      </c>
      <c r="H192" s="121" t="s">
        <v>1007</v>
      </c>
      <c r="I192" s="119" t="s">
        <v>752</v>
      </c>
      <c r="J192" s="122">
        <v>168.7</v>
      </c>
    </row>
    <row r="193" spans="1:10" ht="15" thickTop="1">
      <c r="A193" s="123"/>
      <c r="B193" s="85"/>
      <c r="C193" s="85"/>
      <c r="D193" s="58"/>
      <c r="E193" s="85"/>
      <c r="F193" s="85"/>
      <c r="G193" s="85"/>
      <c r="H193" s="85"/>
      <c r="I193" s="85"/>
      <c r="J193" s="124"/>
    </row>
    <row r="194" spans="1:10" ht="30">
      <c r="A194" s="109" t="s">
        <v>60</v>
      </c>
      <c r="B194" s="46" t="s">
        <v>1</v>
      </c>
      <c r="C194" s="46" t="s">
        <v>2</v>
      </c>
      <c r="D194" s="55" t="s">
        <v>3</v>
      </c>
      <c r="E194" s="457" t="s">
        <v>742</v>
      </c>
      <c r="F194" s="457"/>
      <c r="G194" s="46" t="s">
        <v>4</v>
      </c>
      <c r="H194" s="46" t="s">
        <v>5</v>
      </c>
      <c r="I194" s="46" t="s">
        <v>6</v>
      </c>
      <c r="J194" s="110" t="s">
        <v>7</v>
      </c>
    </row>
    <row r="195" spans="1:10" ht="76.5">
      <c r="A195" s="125" t="s">
        <v>753</v>
      </c>
      <c r="B195" s="60" t="s">
        <v>61</v>
      </c>
      <c r="C195" s="60" t="s">
        <v>12</v>
      </c>
      <c r="D195" s="59" t="s">
        <v>62</v>
      </c>
      <c r="E195" s="458" t="s">
        <v>988</v>
      </c>
      <c r="F195" s="458"/>
      <c r="G195" s="60" t="s">
        <v>53</v>
      </c>
      <c r="H195" s="86">
        <v>1</v>
      </c>
      <c r="I195" s="87">
        <v>13</v>
      </c>
      <c r="J195" s="126">
        <v>13</v>
      </c>
    </row>
    <row r="196" spans="1:10" ht="63.75">
      <c r="A196" s="127" t="s">
        <v>755</v>
      </c>
      <c r="B196" s="62" t="s">
        <v>980</v>
      </c>
      <c r="C196" s="62" t="s">
        <v>12</v>
      </c>
      <c r="D196" s="61" t="s">
        <v>981</v>
      </c>
      <c r="E196" s="459" t="s">
        <v>774</v>
      </c>
      <c r="F196" s="459"/>
      <c r="G196" s="62" t="s">
        <v>952</v>
      </c>
      <c r="H196" s="88">
        <v>5.9999999999999995E-4</v>
      </c>
      <c r="I196" s="89">
        <v>69.69</v>
      </c>
      <c r="J196" s="128">
        <v>0.04</v>
      </c>
    </row>
    <row r="197" spans="1:10" ht="63.75">
      <c r="A197" s="127" t="s">
        <v>755</v>
      </c>
      <c r="B197" s="62" t="s">
        <v>976</v>
      </c>
      <c r="C197" s="62" t="s">
        <v>12</v>
      </c>
      <c r="D197" s="61" t="s">
        <v>977</v>
      </c>
      <c r="E197" s="459" t="s">
        <v>774</v>
      </c>
      <c r="F197" s="459"/>
      <c r="G197" s="62" t="s">
        <v>775</v>
      </c>
      <c r="H197" s="88">
        <v>5.4000000000000003E-3</v>
      </c>
      <c r="I197" s="89">
        <v>329.53</v>
      </c>
      <c r="J197" s="128">
        <v>1.77</v>
      </c>
    </row>
    <row r="198" spans="1:10" ht="76.5">
      <c r="A198" s="127" t="s">
        <v>755</v>
      </c>
      <c r="B198" s="62" t="s">
        <v>989</v>
      </c>
      <c r="C198" s="62" t="s">
        <v>12</v>
      </c>
      <c r="D198" s="61" t="s">
        <v>990</v>
      </c>
      <c r="E198" s="459" t="s">
        <v>774</v>
      </c>
      <c r="F198" s="459"/>
      <c r="G198" s="62" t="s">
        <v>775</v>
      </c>
      <c r="H198" s="88">
        <v>2.2200000000000001E-2</v>
      </c>
      <c r="I198" s="89">
        <v>146.71</v>
      </c>
      <c r="J198" s="128">
        <v>3.25</v>
      </c>
    </row>
    <row r="199" spans="1:10" ht="76.5">
      <c r="A199" s="127" t="s">
        <v>755</v>
      </c>
      <c r="B199" s="62" t="s">
        <v>991</v>
      </c>
      <c r="C199" s="62" t="s">
        <v>12</v>
      </c>
      <c r="D199" s="61" t="s">
        <v>992</v>
      </c>
      <c r="E199" s="459" t="s">
        <v>774</v>
      </c>
      <c r="F199" s="459"/>
      <c r="G199" s="62" t="s">
        <v>952</v>
      </c>
      <c r="H199" s="88">
        <v>3.2099999999999997E-2</v>
      </c>
      <c r="I199" s="89">
        <v>58.88</v>
      </c>
      <c r="J199" s="128">
        <v>1.89</v>
      </c>
    </row>
    <row r="200" spans="1:10" ht="38.25">
      <c r="A200" s="127" t="s">
        <v>755</v>
      </c>
      <c r="B200" s="62" t="s">
        <v>993</v>
      </c>
      <c r="C200" s="62" t="s">
        <v>12</v>
      </c>
      <c r="D200" s="61" t="s">
        <v>994</v>
      </c>
      <c r="E200" s="459" t="s">
        <v>774</v>
      </c>
      <c r="F200" s="459"/>
      <c r="G200" s="62" t="s">
        <v>775</v>
      </c>
      <c r="H200" s="88">
        <v>0.1285</v>
      </c>
      <c r="I200" s="89">
        <v>42.46</v>
      </c>
      <c r="J200" s="128">
        <v>5.45</v>
      </c>
    </row>
    <row r="201" spans="1:10" ht="25.5">
      <c r="A201" s="127" t="s">
        <v>755</v>
      </c>
      <c r="B201" s="62" t="s">
        <v>776</v>
      </c>
      <c r="C201" s="62" t="s">
        <v>12</v>
      </c>
      <c r="D201" s="61" t="s">
        <v>777</v>
      </c>
      <c r="E201" s="459" t="s">
        <v>758</v>
      </c>
      <c r="F201" s="459"/>
      <c r="G201" s="62" t="s">
        <v>14</v>
      </c>
      <c r="H201" s="88">
        <v>3.0300000000000001E-2</v>
      </c>
      <c r="I201" s="89">
        <v>19.850000000000001</v>
      </c>
      <c r="J201" s="128">
        <v>0.6</v>
      </c>
    </row>
    <row r="202" spans="1:10" ht="25.5">
      <c r="A202" s="113"/>
      <c r="B202" s="114"/>
      <c r="C202" s="114"/>
      <c r="D202" s="115"/>
      <c r="E202" s="114" t="s">
        <v>745</v>
      </c>
      <c r="F202" s="116">
        <v>5.74</v>
      </c>
      <c r="G202" s="114" t="s">
        <v>746</v>
      </c>
      <c r="H202" s="116">
        <v>0</v>
      </c>
      <c r="I202" s="114" t="s">
        <v>747</v>
      </c>
      <c r="J202" s="117">
        <v>5.74</v>
      </c>
    </row>
    <row r="203" spans="1:10" ht="25.5">
      <c r="A203" s="113"/>
      <c r="B203" s="114"/>
      <c r="C203" s="114"/>
      <c r="D203" s="115"/>
      <c r="E203" s="114" t="s">
        <v>748</v>
      </c>
      <c r="F203" s="116">
        <v>3.41</v>
      </c>
      <c r="G203" s="114"/>
      <c r="H203" s="460" t="s">
        <v>749</v>
      </c>
      <c r="I203" s="460"/>
      <c r="J203" s="117">
        <v>16.41</v>
      </c>
    </row>
    <row r="204" spans="1:10" ht="26.25" thickBot="1">
      <c r="A204" s="118"/>
      <c r="B204" s="119"/>
      <c r="C204" s="119"/>
      <c r="D204" s="120"/>
      <c r="E204" s="119"/>
      <c r="F204" s="119"/>
      <c r="G204" s="119" t="s">
        <v>750</v>
      </c>
      <c r="H204" s="121" t="s">
        <v>1008</v>
      </c>
      <c r="I204" s="119" t="s">
        <v>752</v>
      </c>
      <c r="J204" s="122">
        <v>703.98</v>
      </c>
    </row>
    <row r="205" spans="1:10" ht="15" thickTop="1">
      <c r="A205" s="123"/>
      <c r="B205" s="85"/>
      <c r="C205" s="85"/>
      <c r="D205" s="58"/>
      <c r="E205" s="85"/>
      <c r="F205" s="85"/>
      <c r="G205" s="85"/>
      <c r="H205" s="85"/>
      <c r="I205" s="85"/>
      <c r="J205" s="124"/>
    </row>
    <row r="206" spans="1:10">
      <c r="A206" s="107" t="s">
        <v>63</v>
      </c>
      <c r="B206" s="82"/>
      <c r="C206" s="82"/>
      <c r="D206" s="54" t="s">
        <v>64</v>
      </c>
      <c r="E206" s="82"/>
      <c r="F206" s="461"/>
      <c r="G206" s="461"/>
      <c r="H206" s="82"/>
      <c r="I206" s="82"/>
      <c r="J206" s="108">
        <v>106380.87</v>
      </c>
    </row>
    <row r="207" spans="1:10" ht="25.5">
      <c r="A207" s="107" t="s">
        <v>65</v>
      </c>
      <c r="B207" s="82"/>
      <c r="C207" s="82"/>
      <c r="D207" s="54" t="s">
        <v>66</v>
      </c>
      <c r="E207" s="82"/>
      <c r="F207" s="461"/>
      <c r="G207" s="461"/>
      <c r="H207" s="82"/>
      <c r="I207" s="82"/>
      <c r="J207" s="108">
        <v>79385.95</v>
      </c>
    </row>
    <row r="208" spans="1:10" ht="30">
      <c r="A208" s="109" t="s">
        <v>67</v>
      </c>
      <c r="B208" s="46" t="s">
        <v>1</v>
      </c>
      <c r="C208" s="46" t="s">
        <v>2</v>
      </c>
      <c r="D208" s="55" t="s">
        <v>3</v>
      </c>
      <c r="E208" s="457" t="s">
        <v>742</v>
      </c>
      <c r="F208" s="457"/>
      <c r="G208" s="46" t="s">
        <v>4</v>
      </c>
      <c r="H208" s="46" t="s">
        <v>5</v>
      </c>
      <c r="I208" s="46" t="s">
        <v>6</v>
      </c>
      <c r="J208" s="110" t="s">
        <v>7</v>
      </c>
    </row>
    <row r="209" spans="1:10" ht="51">
      <c r="A209" s="125" t="s">
        <v>753</v>
      </c>
      <c r="B209" s="60" t="s">
        <v>68</v>
      </c>
      <c r="C209" s="60" t="s">
        <v>12</v>
      </c>
      <c r="D209" s="59" t="s">
        <v>69</v>
      </c>
      <c r="E209" s="458" t="s">
        <v>957</v>
      </c>
      <c r="F209" s="458"/>
      <c r="G209" s="60" t="s">
        <v>70</v>
      </c>
      <c r="H209" s="86">
        <v>1</v>
      </c>
      <c r="I209" s="87">
        <v>82.47</v>
      </c>
      <c r="J209" s="126">
        <v>82.47</v>
      </c>
    </row>
    <row r="210" spans="1:10" ht="63.75">
      <c r="A210" s="127" t="s">
        <v>755</v>
      </c>
      <c r="B210" s="62" t="s">
        <v>1009</v>
      </c>
      <c r="C210" s="62" t="s">
        <v>12</v>
      </c>
      <c r="D210" s="61" t="s">
        <v>1010</v>
      </c>
      <c r="E210" s="459" t="s">
        <v>1011</v>
      </c>
      <c r="F210" s="459"/>
      <c r="G210" s="62" t="s">
        <v>53</v>
      </c>
      <c r="H210" s="88">
        <v>6.1400000000000003E-2</v>
      </c>
      <c r="I210" s="89">
        <v>8.76</v>
      </c>
      <c r="J210" s="128">
        <v>0.53</v>
      </c>
    </row>
    <row r="211" spans="1:10" ht="63.75">
      <c r="A211" s="127" t="s">
        <v>755</v>
      </c>
      <c r="B211" s="62" t="s">
        <v>1012</v>
      </c>
      <c r="C211" s="62" t="s">
        <v>12</v>
      </c>
      <c r="D211" s="61" t="s">
        <v>1013</v>
      </c>
      <c r="E211" s="459" t="s">
        <v>774</v>
      </c>
      <c r="F211" s="459"/>
      <c r="G211" s="62" t="s">
        <v>952</v>
      </c>
      <c r="H211" s="88">
        <v>4.9000000000000002E-2</v>
      </c>
      <c r="I211" s="89">
        <v>175.9</v>
      </c>
      <c r="J211" s="128">
        <v>8.61</v>
      </c>
    </row>
    <row r="212" spans="1:10" ht="25.5">
      <c r="A212" s="127" t="s">
        <v>755</v>
      </c>
      <c r="B212" s="62" t="s">
        <v>776</v>
      </c>
      <c r="C212" s="62" t="s">
        <v>12</v>
      </c>
      <c r="D212" s="61" t="s">
        <v>777</v>
      </c>
      <c r="E212" s="459" t="s">
        <v>758</v>
      </c>
      <c r="F212" s="459"/>
      <c r="G212" s="62" t="s">
        <v>14</v>
      </c>
      <c r="H212" s="88">
        <v>0.2263</v>
      </c>
      <c r="I212" s="89">
        <v>19.850000000000001</v>
      </c>
      <c r="J212" s="128">
        <v>4.49</v>
      </c>
    </row>
    <row r="213" spans="1:10" ht="25.5">
      <c r="A213" s="127" t="s">
        <v>755</v>
      </c>
      <c r="B213" s="62" t="s">
        <v>1014</v>
      </c>
      <c r="C213" s="62" t="s">
        <v>12</v>
      </c>
      <c r="D213" s="61" t="s">
        <v>1015</v>
      </c>
      <c r="E213" s="459" t="s">
        <v>957</v>
      </c>
      <c r="F213" s="459"/>
      <c r="G213" s="62" t="s">
        <v>80</v>
      </c>
      <c r="H213" s="88">
        <v>0.84909999999999997</v>
      </c>
      <c r="I213" s="89">
        <v>10.73</v>
      </c>
      <c r="J213" s="128">
        <v>9.11</v>
      </c>
    </row>
    <row r="214" spans="1:10" ht="63.75">
      <c r="A214" s="127" t="s">
        <v>755</v>
      </c>
      <c r="B214" s="62" t="s">
        <v>1016</v>
      </c>
      <c r="C214" s="62" t="s">
        <v>12</v>
      </c>
      <c r="D214" s="61" t="s">
        <v>1017</v>
      </c>
      <c r="E214" s="459" t="s">
        <v>774</v>
      </c>
      <c r="F214" s="459"/>
      <c r="G214" s="62" t="s">
        <v>775</v>
      </c>
      <c r="H214" s="88">
        <v>2.47E-2</v>
      </c>
      <c r="I214" s="89">
        <v>414.17</v>
      </c>
      <c r="J214" s="128">
        <v>10.220000000000001</v>
      </c>
    </row>
    <row r="215" spans="1:10" ht="38.25">
      <c r="A215" s="127" t="s">
        <v>755</v>
      </c>
      <c r="B215" s="62" t="s">
        <v>1018</v>
      </c>
      <c r="C215" s="62" t="s">
        <v>12</v>
      </c>
      <c r="D215" s="61" t="s">
        <v>1019</v>
      </c>
      <c r="E215" s="459" t="s">
        <v>988</v>
      </c>
      <c r="F215" s="459"/>
      <c r="G215" s="62" t="s">
        <v>1020</v>
      </c>
      <c r="H215" s="88">
        <v>2.0500000000000001E-2</v>
      </c>
      <c r="I215" s="89">
        <v>3.28</v>
      </c>
      <c r="J215" s="128">
        <v>0.06</v>
      </c>
    </row>
    <row r="216" spans="1:10" ht="25.5">
      <c r="A216" s="127" t="s">
        <v>755</v>
      </c>
      <c r="B216" s="62" t="s">
        <v>756</v>
      </c>
      <c r="C216" s="62" t="s">
        <v>12</v>
      </c>
      <c r="D216" s="61" t="s">
        <v>757</v>
      </c>
      <c r="E216" s="459" t="s">
        <v>758</v>
      </c>
      <c r="F216" s="459"/>
      <c r="G216" s="62" t="s">
        <v>14</v>
      </c>
      <c r="H216" s="88">
        <v>5.1000000000000004E-3</v>
      </c>
      <c r="I216" s="89">
        <v>135.94</v>
      </c>
      <c r="J216" s="128">
        <v>0.69</v>
      </c>
    </row>
    <row r="217" spans="1:10" ht="38.25">
      <c r="A217" s="129" t="s">
        <v>743</v>
      </c>
      <c r="B217" s="64" t="s">
        <v>1021</v>
      </c>
      <c r="C217" s="64" t="s">
        <v>12</v>
      </c>
      <c r="D217" s="63" t="s">
        <v>1022</v>
      </c>
      <c r="E217" s="456" t="s">
        <v>766</v>
      </c>
      <c r="F217" s="456"/>
      <c r="G217" s="64" t="s">
        <v>53</v>
      </c>
      <c r="H217" s="90">
        <v>5.57E-2</v>
      </c>
      <c r="I217" s="91">
        <v>875.55</v>
      </c>
      <c r="J217" s="130">
        <v>48.76</v>
      </c>
    </row>
    <row r="218" spans="1:10" ht="25.5">
      <c r="A218" s="113"/>
      <c r="B218" s="114"/>
      <c r="C218" s="114"/>
      <c r="D218" s="115"/>
      <c r="E218" s="114" t="s">
        <v>745</v>
      </c>
      <c r="F218" s="116">
        <v>6.93</v>
      </c>
      <c r="G218" s="114" t="s">
        <v>746</v>
      </c>
      <c r="H218" s="116">
        <v>0</v>
      </c>
      <c r="I218" s="114" t="s">
        <v>747</v>
      </c>
      <c r="J218" s="117">
        <v>6.93</v>
      </c>
    </row>
    <row r="219" spans="1:10" ht="25.5">
      <c r="A219" s="113"/>
      <c r="B219" s="114"/>
      <c r="C219" s="114"/>
      <c r="D219" s="115"/>
      <c r="E219" s="114" t="s">
        <v>748</v>
      </c>
      <c r="F219" s="116">
        <v>21.64</v>
      </c>
      <c r="G219" s="114"/>
      <c r="H219" s="460" t="s">
        <v>749</v>
      </c>
      <c r="I219" s="460"/>
      <c r="J219" s="117">
        <v>104.11</v>
      </c>
    </row>
    <row r="220" spans="1:10" ht="26.25" thickBot="1">
      <c r="A220" s="118"/>
      <c r="B220" s="119"/>
      <c r="C220" s="119"/>
      <c r="D220" s="120"/>
      <c r="E220" s="119"/>
      <c r="F220" s="119"/>
      <c r="G220" s="119" t="s">
        <v>750</v>
      </c>
      <c r="H220" s="121" t="s">
        <v>1023</v>
      </c>
      <c r="I220" s="119" t="s">
        <v>752</v>
      </c>
      <c r="J220" s="122">
        <v>28109.7</v>
      </c>
    </row>
    <row r="221" spans="1:10" ht="15" thickTop="1">
      <c r="A221" s="123"/>
      <c r="B221" s="85"/>
      <c r="C221" s="85"/>
      <c r="D221" s="58"/>
      <c r="E221" s="85"/>
      <c r="F221" s="85"/>
      <c r="G221" s="85"/>
      <c r="H221" s="85"/>
      <c r="I221" s="85"/>
      <c r="J221" s="124"/>
    </row>
    <row r="222" spans="1:10" ht="30">
      <c r="A222" s="109" t="s">
        <v>71</v>
      </c>
      <c r="B222" s="46" t="s">
        <v>1</v>
      </c>
      <c r="C222" s="46" t="s">
        <v>2</v>
      </c>
      <c r="D222" s="55" t="s">
        <v>3</v>
      </c>
      <c r="E222" s="457" t="s">
        <v>742</v>
      </c>
      <c r="F222" s="457"/>
      <c r="G222" s="46" t="s">
        <v>4</v>
      </c>
      <c r="H222" s="46" t="s">
        <v>5</v>
      </c>
      <c r="I222" s="46" t="s">
        <v>6</v>
      </c>
      <c r="J222" s="110" t="s">
        <v>7</v>
      </c>
    </row>
    <row r="223" spans="1:10" ht="38.25">
      <c r="A223" s="125" t="s">
        <v>753</v>
      </c>
      <c r="B223" s="60" t="s">
        <v>72</v>
      </c>
      <c r="C223" s="60" t="s">
        <v>12</v>
      </c>
      <c r="D223" s="59" t="s">
        <v>73</v>
      </c>
      <c r="E223" s="458" t="s">
        <v>957</v>
      </c>
      <c r="F223" s="458"/>
      <c r="G223" s="60" t="s">
        <v>35</v>
      </c>
      <c r="H223" s="86">
        <v>1</v>
      </c>
      <c r="I223" s="87">
        <v>54.38</v>
      </c>
      <c r="J223" s="126">
        <v>54.38</v>
      </c>
    </row>
    <row r="224" spans="1:10" ht="51">
      <c r="A224" s="127" t="s">
        <v>755</v>
      </c>
      <c r="B224" s="62" t="s">
        <v>100</v>
      </c>
      <c r="C224" s="62" t="s">
        <v>12</v>
      </c>
      <c r="D224" s="61" t="s">
        <v>101</v>
      </c>
      <c r="E224" s="459" t="s">
        <v>957</v>
      </c>
      <c r="F224" s="459"/>
      <c r="G224" s="62" t="s">
        <v>53</v>
      </c>
      <c r="H224" s="88">
        <v>6.9000000000000006E-2</v>
      </c>
      <c r="I224" s="89">
        <v>624.21</v>
      </c>
      <c r="J224" s="128">
        <v>43.07</v>
      </c>
    </row>
    <row r="225" spans="1:10" ht="25.5">
      <c r="A225" s="127" t="s">
        <v>755</v>
      </c>
      <c r="B225" s="62" t="s">
        <v>776</v>
      </c>
      <c r="C225" s="62" t="s">
        <v>12</v>
      </c>
      <c r="D225" s="61" t="s">
        <v>777</v>
      </c>
      <c r="E225" s="459" t="s">
        <v>758</v>
      </c>
      <c r="F225" s="459"/>
      <c r="G225" s="62" t="s">
        <v>14</v>
      </c>
      <c r="H225" s="88">
        <v>0.12265</v>
      </c>
      <c r="I225" s="89">
        <v>19.850000000000001</v>
      </c>
      <c r="J225" s="128">
        <v>2.4300000000000002</v>
      </c>
    </row>
    <row r="226" spans="1:10" ht="25.5">
      <c r="A226" s="127" t="s">
        <v>755</v>
      </c>
      <c r="B226" s="62" t="s">
        <v>1002</v>
      </c>
      <c r="C226" s="62" t="s">
        <v>12</v>
      </c>
      <c r="D226" s="61" t="s">
        <v>1003</v>
      </c>
      <c r="E226" s="459" t="s">
        <v>758</v>
      </c>
      <c r="F226" s="459"/>
      <c r="G226" s="62" t="s">
        <v>14</v>
      </c>
      <c r="H226" s="88">
        <v>0.33905000000000002</v>
      </c>
      <c r="I226" s="89">
        <v>26.21</v>
      </c>
      <c r="J226" s="128">
        <v>8.8800000000000008</v>
      </c>
    </row>
    <row r="227" spans="1:10" ht="25.5">
      <c r="A227" s="113"/>
      <c r="B227" s="114"/>
      <c r="C227" s="114"/>
      <c r="D227" s="115"/>
      <c r="E227" s="114" t="s">
        <v>745</v>
      </c>
      <c r="F227" s="116">
        <v>12.86</v>
      </c>
      <c r="G227" s="114" t="s">
        <v>746</v>
      </c>
      <c r="H227" s="116">
        <v>0</v>
      </c>
      <c r="I227" s="114" t="s">
        <v>747</v>
      </c>
      <c r="J227" s="117">
        <v>12.86</v>
      </c>
    </row>
    <row r="228" spans="1:10" ht="25.5">
      <c r="A228" s="113"/>
      <c r="B228" s="114"/>
      <c r="C228" s="114"/>
      <c r="D228" s="115"/>
      <c r="E228" s="114" t="s">
        <v>748</v>
      </c>
      <c r="F228" s="116">
        <v>14.26</v>
      </c>
      <c r="G228" s="114"/>
      <c r="H228" s="460" t="s">
        <v>749</v>
      </c>
      <c r="I228" s="460"/>
      <c r="J228" s="117">
        <v>68.64</v>
      </c>
    </row>
    <row r="229" spans="1:10" ht="26.25" thickBot="1">
      <c r="A229" s="118"/>
      <c r="B229" s="119"/>
      <c r="C229" s="119"/>
      <c r="D229" s="120"/>
      <c r="E229" s="119"/>
      <c r="F229" s="119"/>
      <c r="G229" s="119" t="s">
        <v>750</v>
      </c>
      <c r="H229" s="121" t="s">
        <v>1024</v>
      </c>
      <c r="I229" s="119" t="s">
        <v>752</v>
      </c>
      <c r="J229" s="122">
        <v>1877.99</v>
      </c>
    </row>
    <row r="230" spans="1:10" ht="15" thickTop="1">
      <c r="A230" s="123"/>
      <c r="B230" s="85"/>
      <c r="C230" s="85"/>
      <c r="D230" s="58"/>
      <c r="E230" s="85"/>
      <c r="F230" s="85"/>
      <c r="G230" s="85"/>
      <c r="H230" s="85"/>
      <c r="I230" s="85"/>
      <c r="J230" s="124"/>
    </row>
    <row r="231" spans="1:10" ht="30">
      <c r="A231" s="109" t="s">
        <v>74</v>
      </c>
      <c r="B231" s="46" t="s">
        <v>1</v>
      </c>
      <c r="C231" s="46" t="s">
        <v>2</v>
      </c>
      <c r="D231" s="55" t="s">
        <v>3</v>
      </c>
      <c r="E231" s="457" t="s">
        <v>742</v>
      </c>
      <c r="F231" s="457"/>
      <c r="G231" s="46" t="s">
        <v>4</v>
      </c>
      <c r="H231" s="46" t="s">
        <v>5</v>
      </c>
      <c r="I231" s="46" t="s">
        <v>6</v>
      </c>
      <c r="J231" s="110" t="s">
        <v>7</v>
      </c>
    </row>
    <row r="232" spans="1:10" ht="38.25">
      <c r="A232" s="125" t="s">
        <v>753</v>
      </c>
      <c r="B232" s="60" t="s">
        <v>75</v>
      </c>
      <c r="C232" s="60" t="s">
        <v>12</v>
      </c>
      <c r="D232" s="59" t="s">
        <v>76</v>
      </c>
      <c r="E232" s="458" t="s">
        <v>957</v>
      </c>
      <c r="F232" s="458"/>
      <c r="G232" s="60" t="s">
        <v>35</v>
      </c>
      <c r="H232" s="86">
        <v>1</v>
      </c>
      <c r="I232" s="87">
        <v>130.16999999999999</v>
      </c>
      <c r="J232" s="126">
        <v>130.16999999999999</v>
      </c>
    </row>
    <row r="233" spans="1:10" ht="38.25">
      <c r="A233" s="127" t="s">
        <v>755</v>
      </c>
      <c r="B233" s="62" t="s">
        <v>958</v>
      </c>
      <c r="C233" s="62" t="s">
        <v>12</v>
      </c>
      <c r="D233" s="61" t="s">
        <v>959</v>
      </c>
      <c r="E233" s="459" t="s">
        <v>774</v>
      </c>
      <c r="F233" s="459"/>
      <c r="G233" s="62" t="s">
        <v>775</v>
      </c>
      <c r="H233" s="88">
        <v>7.0000000000000007E-2</v>
      </c>
      <c r="I233" s="89">
        <v>35.68</v>
      </c>
      <c r="J233" s="128">
        <v>2.4900000000000002</v>
      </c>
    </row>
    <row r="234" spans="1:10" ht="38.25">
      <c r="A234" s="127" t="s">
        <v>755</v>
      </c>
      <c r="B234" s="62" t="s">
        <v>950</v>
      </c>
      <c r="C234" s="62" t="s">
        <v>12</v>
      </c>
      <c r="D234" s="61" t="s">
        <v>951</v>
      </c>
      <c r="E234" s="459" t="s">
        <v>774</v>
      </c>
      <c r="F234" s="459"/>
      <c r="G234" s="62" t="s">
        <v>952</v>
      </c>
      <c r="H234" s="88">
        <v>0.28199999999999997</v>
      </c>
      <c r="I234" s="89">
        <v>34.229999999999997</v>
      </c>
      <c r="J234" s="128">
        <v>9.65</v>
      </c>
    </row>
    <row r="235" spans="1:10" ht="25.5">
      <c r="A235" s="127" t="s">
        <v>755</v>
      </c>
      <c r="B235" s="62" t="s">
        <v>953</v>
      </c>
      <c r="C235" s="62" t="s">
        <v>12</v>
      </c>
      <c r="D235" s="61" t="s">
        <v>954</v>
      </c>
      <c r="E235" s="459" t="s">
        <v>758</v>
      </c>
      <c r="F235" s="459"/>
      <c r="G235" s="62" t="s">
        <v>14</v>
      </c>
      <c r="H235" s="88">
        <v>1.081</v>
      </c>
      <c r="I235" s="89">
        <v>21.73</v>
      </c>
      <c r="J235" s="128">
        <v>23.49</v>
      </c>
    </row>
    <row r="236" spans="1:10" ht="25.5">
      <c r="A236" s="127" t="s">
        <v>755</v>
      </c>
      <c r="B236" s="62" t="s">
        <v>770</v>
      </c>
      <c r="C236" s="62" t="s">
        <v>12</v>
      </c>
      <c r="D236" s="61" t="s">
        <v>771</v>
      </c>
      <c r="E236" s="459" t="s">
        <v>758</v>
      </c>
      <c r="F236" s="459"/>
      <c r="G236" s="62" t="s">
        <v>14</v>
      </c>
      <c r="H236" s="88">
        <v>2.3919999999999999</v>
      </c>
      <c r="I236" s="89">
        <v>25.79</v>
      </c>
      <c r="J236" s="128">
        <v>61.68</v>
      </c>
    </row>
    <row r="237" spans="1:10" ht="25.5">
      <c r="A237" s="129" t="s">
        <v>743</v>
      </c>
      <c r="B237" s="64" t="s">
        <v>1025</v>
      </c>
      <c r="C237" s="64" t="s">
        <v>12</v>
      </c>
      <c r="D237" s="63" t="s">
        <v>1026</v>
      </c>
      <c r="E237" s="456" t="s">
        <v>766</v>
      </c>
      <c r="F237" s="456"/>
      <c r="G237" s="64" t="s">
        <v>70</v>
      </c>
      <c r="H237" s="90">
        <v>3.609</v>
      </c>
      <c r="I237" s="91">
        <v>3.3</v>
      </c>
      <c r="J237" s="130">
        <v>11.9</v>
      </c>
    </row>
    <row r="238" spans="1:10" ht="25.5">
      <c r="A238" s="129" t="s">
        <v>743</v>
      </c>
      <c r="B238" s="64" t="s">
        <v>1027</v>
      </c>
      <c r="C238" s="64" t="s">
        <v>12</v>
      </c>
      <c r="D238" s="63" t="s">
        <v>1028</v>
      </c>
      <c r="E238" s="456" t="s">
        <v>766</v>
      </c>
      <c r="F238" s="456"/>
      <c r="G238" s="64" t="s">
        <v>1029</v>
      </c>
      <c r="H238" s="90">
        <v>1.67E-2</v>
      </c>
      <c r="I238" s="91">
        <v>9.3000000000000007</v>
      </c>
      <c r="J238" s="130">
        <v>0.15</v>
      </c>
    </row>
    <row r="239" spans="1:10" ht="25.5">
      <c r="A239" s="129" t="s">
        <v>743</v>
      </c>
      <c r="B239" s="64" t="s">
        <v>1030</v>
      </c>
      <c r="C239" s="64" t="s">
        <v>12</v>
      </c>
      <c r="D239" s="63" t="s">
        <v>1031</v>
      </c>
      <c r="E239" s="456" t="s">
        <v>766</v>
      </c>
      <c r="F239" s="456"/>
      <c r="G239" s="64" t="s">
        <v>80</v>
      </c>
      <c r="H239" s="90">
        <v>4.7E-2</v>
      </c>
      <c r="I239" s="91">
        <v>19.899999999999999</v>
      </c>
      <c r="J239" s="130">
        <v>0.93</v>
      </c>
    </row>
    <row r="240" spans="1:10" ht="25.5">
      <c r="A240" s="129" t="s">
        <v>743</v>
      </c>
      <c r="B240" s="64" t="s">
        <v>1032</v>
      </c>
      <c r="C240" s="64" t="s">
        <v>12</v>
      </c>
      <c r="D240" s="63" t="s">
        <v>1033</v>
      </c>
      <c r="E240" s="456" t="s">
        <v>766</v>
      </c>
      <c r="F240" s="456"/>
      <c r="G240" s="64" t="s">
        <v>80</v>
      </c>
      <c r="H240" s="90">
        <v>5.0000000000000001E-3</v>
      </c>
      <c r="I240" s="91">
        <v>18.059999999999999</v>
      </c>
      <c r="J240" s="130">
        <v>0.09</v>
      </c>
    </row>
    <row r="241" spans="1:10" ht="25.5">
      <c r="A241" s="129" t="s">
        <v>743</v>
      </c>
      <c r="B241" s="64" t="s">
        <v>1034</v>
      </c>
      <c r="C241" s="64" t="s">
        <v>12</v>
      </c>
      <c r="D241" s="63" t="s">
        <v>1035</v>
      </c>
      <c r="E241" s="456" t="s">
        <v>766</v>
      </c>
      <c r="F241" s="456"/>
      <c r="G241" s="64" t="s">
        <v>70</v>
      </c>
      <c r="H241" s="90">
        <v>1.2270000000000001</v>
      </c>
      <c r="I241" s="91">
        <v>15.63</v>
      </c>
      <c r="J241" s="130">
        <v>19.170000000000002</v>
      </c>
    </row>
    <row r="242" spans="1:10" ht="25.5">
      <c r="A242" s="129" t="s">
        <v>743</v>
      </c>
      <c r="B242" s="64" t="s">
        <v>1036</v>
      </c>
      <c r="C242" s="64" t="s">
        <v>12</v>
      </c>
      <c r="D242" s="63" t="s">
        <v>1037</v>
      </c>
      <c r="E242" s="456" t="s">
        <v>766</v>
      </c>
      <c r="F242" s="456"/>
      <c r="G242" s="64" t="s">
        <v>80</v>
      </c>
      <c r="H242" s="90">
        <v>3.7999999999999999E-2</v>
      </c>
      <c r="I242" s="91">
        <v>16.43</v>
      </c>
      <c r="J242" s="130">
        <v>0.62</v>
      </c>
    </row>
    <row r="243" spans="1:10" ht="25.5">
      <c r="A243" s="113"/>
      <c r="B243" s="114"/>
      <c r="C243" s="114"/>
      <c r="D243" s="115"/>
      <c r="E243" s="114" t="s">
        <v>745</v>
      </c>
      <c r="F243" s="116">
        <v>80.900000000000006</v>
      </c>
      <c r="G243" s="114" t="s">
        <v>746</v>
      </c>
      <c r="H243" s="116">
        <v>0</v>
      </c>
      <c r="I243" s="114" t="s">
        <v>747</v>
      </c>
      <c r="J243" s="117">
        <v>80.900000000000006</v>
      </c>
    </row>
    <row r="244" spans="1:10" ht="25.5">
      <c r="A244" s="113"/>
      <c r="B244" s="114"/>
      <c r="C244" s="114"/>
      <c r="D244" s="115"/>
      <c r="E244" s="114" t="s">
        <v>748</v>
      </c>
      <c r="F244" s="116">
        <v>34.15</v>
      </c>
      <c r="G244" s="114"/>
      <c r="H244" s="460" t="s">
        <v>749</v>
      </c>
      <c r="I244" s="460"/>
      <c r="J244" s="117">
        <v>164.32</v>
      </c>
    </row>
    <row r="245" spans="1:10" ht="26.25" thickBot="1">
      <c r="A245" s="118"/>
      <c r="B245" s="119"/>
      <c r="C245" s="119"/>
      <c r="D245" s="120"/>
      <c r="E245" s="119"/>
      <c r="F245" s="119"/>
      <c r="G245" s="119" t="s">
        <v>750</v>
      </c>
      <c r="H245" s="121" t="s">
        <v>1038</v>
      </c>
      <c r="I245" s="119" t="s">
        <v>752</v>
      </c>
      <c r="J245" s="122">
        <v>12859.68</v>
      </c>
    </row>
    <row r="246" spans="1:10" ht="15" thickTop="1">
      <c r="A246" s="123"/>
      <c r="B246" s="85"/>
      <c r="C246" s="85"/>
      <c r="D246" s="58"/>
      <c r="E246" s="85"/>
      <c r="F246" s="85"/>
      <c r="G246" s="85"/>
      <c r="H246" s="85"/>
      <c r="I246" s="85"/>
      <c r="J246" s="124"/>
    </row>
    <row r="247" spans="1:10" ht="30">
      <c r="A247" s="109" t="s">
        <v>77</v>
      </c>
      <c r="B247" s="46" t="s">
        <v>1</v>
      </c>
      <c r="C247" s="46" t="s">
        <v>2</v>
      </c>
      <c r="D247" s="55" t="s">
        <v>3</v>
      </c>
      <c r="E247" s="457" t="s">
        <v>742</v>
      </c>
      <c r="F247" s="457"/>
      <c r="G247" s="46" t="s">
        <v>4</v>
      </c>
      <c r="H247" s="46" t="s">
        <v>5</v>
      </c>
      <c r="I247" s="46" t="s">
        <v>6</v>
      </c>
      <c r="J247" s="110" t="s">
        <v>7</v>
      </c>
    </row>
    <row r="248" spans="1:10" ht="51">
      <c r="A248" s="125" t="s">
        <v>753</v>
      </c>
      <c r="B248" s="60" t="s">
        <v>78</v>
      </c>
      <c r="C248" s="60" t="s">
        <v>12</v>
      </c>
      <c r="D248" s="59" t="s">
        <v>79</v>
      </c>
      <c r="E248" s="458" t="s">
        <v>957</v>
      </c>
      <c r="F248" s="458"/>
      <c r="G248" s="60" t="s">
        <v>80</v>
      </c>
      <c r="H248" s="86">
        <v>1</v>
      </c>
      <c r="I248" s="87">
        <v>17.14</v>
      </c>
      <c r="J248" s="126">
        <v>17.14</v>
      </c>
    </row>
    <row r="249" spans="1:10" ht="25.5">
      <c r="A249" s="127" t="s">
        <v>755</v>
      </c>
      <c r="B249" s="62" t="s">
        <v>1039</v>
      </c>
      <c r="C249" s="62" t="s">
        <v>12</v>
      </c>
      <c r="D249" s="61" t="s">
        <v>1040</v>
      </c>
      <c r="E249" s="459" t="s">
        <v>758</v>
      </c>
      <c r="F249" s="459"/>
      <c r="G249" s="62" t="s">
        <v>14</v>
      </c>
      <c r="H249" s="88">
        <v>0.14280000000000001</v>
      </c>
      <c r="I249" s="89">
        <v>26.01</v>
      </c>
      <c r="J249" s="128">
        <v>3.71</v>
      </c>
    </row>
    <row r="250" spans="1:10" ht="25.5">
      <c r="A250" s="127" t="s">
        <v>755</v>
      </c>
      <c r="B250" s="62" t="s">
        <v>1041</v>
      </c>
      <c r="C250" s="62" t="s">
        <v>12</v>
      </c>
      <c r="D250" s="61" t="s">
        <v>1042</v>
      </c>
      <c r="E250" s="459" t="s">
        <v>758</v>
      </c>
      <c r="F250" s="459"/>
      <c r="G250" s="62" t="s">
        <v>14</v>
      </c>
      <c r="H250" s="88">
        <v>2.3300000000000001E-2</v>
      </c>
      <c r="I250" s="89">
        <v>21.89</v>
      </c>
      <c r="J250" s="128">
        <v>0.51</v>
      </c>
    </row>
    <row r="251" spans="1:10" ht="25.5">
      <c r="A251" s="127" t="s">
        <v>755</v>
      </c>
      <c r="B251" s="62" t="s">
        <v>1043</v>
      </c>
      <c r="C251" s="62" t="s">
        <v>12</v>
      </c>
      <c r="D251" s="61" t="s">
        <v>1044</v>
      </c>
      <c r="E251" s="459" t="s">
        <v>957</v>
      </c>
      <c r="F251" s="459"/>
      <c r="G251" s="62" t="s">
        <v>80</v>
      </c>
      <c r="H251" s="88">
        <v>1</v>
      </c>
      <c r="I251" s="89">
        <v>12.08</v>
      </c>
      <c r="J251" s="128">
        <v>12.08</v>
      </c>
    </row>
    <row r="252" spans="1:10" ht="38.25">
      <c r="A252" s="129" t="s">
        <v>743</v>
      </c>
      <c r="B252" s="64" t="s">
        <v>1045</v>
      </c>
      <c r="C252" s="64" t="s">
        <v>12</v>
      </c>
      <c r="D252" s="63" t="s">
        <v>1046</v>
      </c>
      <c r="E252" s="456" t="s">
        <v>766</v>
      </c>
      <c r="F252" s="456"/>
      <c r="G252" s="64" t="s">
        <v>220</v>
      </c>
      <c r="H252" s="90">
        <v>0.97</v>
      </c>
      <c r="I252" s="91">
        <v>0.22</v>
      </c>
      <c r="J252" s="130">
        <v>0.21</v>
      </c>
    </row>
    <row r="253" spans="1:10" ht="25.5">
      <c r="A253" s="129" t="s">
        <v>743</v>
      </c>
      <c r="B253" s="64" t="s">
        <v>1047</v>
      </c>
      <c r="C253" s="64" t="s">
        <v>12</v>
      </c>
      <c r="D253" s="63" t="s">
        <v>1048</v>
      </c>
      <c r="E253" s="456" t="s">
        <v>766</v>
      </c>
      <c r="F253" s="456"/>
      <c r="G253" s="64" t="s">
        <v>80</v>
      </c>
      <c r="H253" s="90">
        <v>2.5000000000000001E-2</v>
      </c>
      <c r="I253" s="91">
        <v>25.59</v>
      </c>
      <c r="J253" s="130">
        <v>0.63</v>
      </c>
    </row>
    <row r="254" spans="1:10" ht="25.5">
      <c r="A254" s="113"/>
      <c r="B254" s="114"/>
      <c r="C254" s="114"/>
      <c r="D254" s="115"/>
      <c r="E254" s="114" t="s">
        <v>745</v>
      </c>
      <c r="F254" s="116">
        <v>4.2</v>
      </c>
      <c r="G254" s="114" t="s">
        <v>746</v>
      </c>
      <c r="H254" s="116">
        <v>0</v>
      </c>
      <c r="I254" s="114" t="s">
        <v>747</v>
      </c>
      <c r="J254" s="117">
        <v>4.2</v>
      </c>
    </row>
    <row r="255" spans="1:10" ht="25.5">
      <c r="A255" s="113"/>
      <c r="B255" s="114"/>
      <c r="C255" s="114"/>
      <c r="D255" s="115"/>
      <c r="E255" s="114" t="s">
        <v>748</v>
      </c>
      <c r="F255" s="116">
        <v>4.49</v>
      </c>
      <c r="G255" s="114"/>
      <c r="H255" s="460" t="s">
        <v>749</v>
      </c>
      <c r="I255" s="460"/>
      <c r="J255" s="117">
        <v>21.63</v>
      </c>
    </row>
    <row r="256" spans="1:10" ht="26.25" thickBot="1">
      <c r="A256" s="118"/>
      <c r="B256" s="119"/>
      <c r="C256" s="119"/>
      <c r="D256" s="120"/>
      <c r="E256" s="119"/>
      <c r="F256" s="119"/>
      <c r="G256" s="119" t="s">
        <v>750</v>
      </c>
      <c r="H256" s="121" t="s">
        <v>1049</v>
      </c>
      <c r="I256" s="119" t="s">
        <v>752</v>
      </c>
      <c r="J256" s="122">
        <v>623.16</v>
      </c>
    </row>
    <row r="257" spans="1:10" ht="15" thickTop="1">
      <c r="A257" s="123"/>
      <c r="B257" s="85"/>
      <c r="C257" s="85"/>
      <c r="D257" s="58"/>
      <c r="E257" s="85"/>
      <c r="F257" s="85"/>
      <c r="G257" s="85"/>
      <c r="H257" s="85"/>
      <c r="I257" s="85"/>
      <c r="J257" s="124"/>
    </row>
    <row r="258" spans="1:10" ht="30">
      <c r="A258" s="109" t="s">
        <v>81</v>
      </c>
      <c r="B258" s="46" t="s">
        <v>1</v>
      </c>
      <c r="C258" s="46" t="s">
        <v>2</v>
      </c>
      <c r="D258" s="55" t="s">
        <v>3</v>
      </c>
      <c r="E258" s="457" t="s">
        <v>742</v>
      </c>
      <c r="F258" s="457"/>
      <c r="G258" s="46" t="s">
        <v>4</v>
      </c>
      <c r="H258" s="46" t="s">
        <v>5</v>
      </c>
      <c r="I258" s="46" t="s">
        <v>6</v>
      </c>
      <c r="J258" s="110" t="s">
        <v>7</v>
      </c>
    </row>
    <row r="259" spans="1:10" ht="51">
      <c r="A259" s="125" t="s">
        <v>753</v>
      </c>
      <c r="B259" s="60" t="s">
        <v>82</v>
      </c>
      <c r="C259" s="60" t="s">
        <v>12</v>
      </c>
      <c r="D259" s="59" t="s">
        <v>83</v>
      </c>
      <c r="E259" s="458" t="s">
        <v>957</v>
      </c>
      <c r="F259" s="458"/>
      <c r="G259" s="60" t="s">
        <v>80</v>
      </c>
      <c r="H259" s="86">
        <v>1</v>
      </c>
      <c r="I259" s="87">
        <v>15.91</v>
      </c>
      <c r="J259" s="126">
        <v>15.91</v>
      </c>
    </row>
    <row r="260" spans="1:10" ht="25.5">
      <c r="A260" s="127" t="s">
        <v>755</v>
      </c>
      <c r="B260" s="62" t="s">
        <v>1041</v>
      </c>
      <c r="C260" s="62" t="s">
        <v>12</v>
      </c>
      <c r="D260" s="61" t="s">
        <v>1042</v>
      </c>
      <c r="E260" s="459" t="s">
        <v>758</v>
      </c>
      <c r="F260" s="459"/>
      <c r="G260" s="62" t="s">
        <v>14</v>
      </c>
      <c r="H260" s="88">
        <v>1.66E-2</v>
      </c>
      <c r="I260" s="89">
        <v>21.89</v>
      </c>
      <c r="J260" s="128">
        <v>0.36</v>
      </c>
    </row>
    <row r="261" spans="1:10" ht="25.5">
      <c r="A261" s="127" t="s">
        <v>755</v>
      </c>
      <c r="B261" s="62" t="s">
        <v>1039</v>
      </c>
      <c r="C261" s="62" t="s">
        <v>12</v>
      </c>
      <c r="D261" s="61" t="s">
        <v>1040</v>
      </c>
      <c r="E261" s="459" t="s">
        <v>758</v>
      </c>
      <c r="F261" s="459"/>
      <c r="G261" s="62" t="s">
        <v>14</v>
      </c>
      <c r="H261" s="88">
        <v>0.10150000000000001</v>
      </c>
      <c r="I261" s="89">
        <v>26.01</v>
      </c>
      <c r="J261" s="128">
        <v>2.64</v>
      </c>
    </row>
    <row r="262" spans="1:10" ht="25.5">
      <c r="A262" s="127" t="s">
        <v>755</v>
      </c>
      <c r="B262" s="62" t="s">
        <v>1050</v>
      </c>
      <c r="C262" s="62" t="s">
        <v>12</v>
      </c>
      <c r="D262" s="61" t="s">
        <v>1051</v>
      </c>
      <c r="E262" s="459" t="s">
        <v>957</v>
      </c>
      <c r="F262" s="459"/>
      <c r="G262" s="62" t="s">
        <v>80</v>
      </c>
      <c r="H262" s="88">
        <v>1</v>
      </c>
      <c r="I262" s="89">
        <v>12.12</v>
      </c>
      <c r="J262" s="128">
        <v>12.12</v>
      </c>
    </row>
    <row r="263" spans="1:10" ht="25.5">
      <c r="A263" s="129" t="s">
        <v>743</v>
      </c>
      <c r="B263" s="64" t="s">
        <v>1047</v>
      </c>
      <c r="C263" s="64" t="s">
        <v>12</v>
      </c>
      <c r="D263" s="63" t="s">
        <v>1048</v>
      </c>
      <c r="E263" s="456" t="s">
        <v>766</v>
      </c>
      <c r="F263" s="456"/>
      <c r="G263" s="64" t="s">
        <v>80</v>
      </c>
      <c r="H263" s="90">
        <v>2.5000000000000001E-2</v>
      </c>
      <c r="I263" s="91">
        <v>25.59</v>
      </c>
      <c r="J263" s="130">
        <v>0.63</v>
      </c>
    </row>
    <row r="264" spans="1:10" ht="38.25">
      <c r="A264" s="129" t="s">
        <v>743</v>
      </c>
      <c r="B264" s="64" t="s">
        <v>1045</v>
      </c>
      <c r="C264" s="64" t="s">
        <v>12</v>
      </c>
      <c r="D264" s="63" t="s">
        <v>1046</v>
      </c>
      <c r="E264" s="456" t="s">
        <v>766</v>
      </c>
      <c r="F264" s="456"/>
      <c r="G264" s="64" t="s">
        <v>220</v>
      </c>
      <c r="H264" s="90">
        <v>0.74299999999999999</v>
      </c>
      <c r="I264" s="91">
        <v>0.22</v>
      </c>
      <c r="J264" s="130">
        <v>0.16</v>
      </c>
    </row>
    <row r="265" spans="1:10" ht="25.5">
      <c r="A265" s="113"/>
      <c r="B265" s="114"/>
      <c r="C265" s="114"/>
      <c r="D265" s="115"/>
      <c r="E265" s="114" t="s">
        <v>745</v>
      </c>
      <c r="F265" s="116">
        <v>2.83</v>
      </c>
      <c r="G265" s="114" t="s">
        <v>746</v>
      </c>
      <c r="H265" s="116">
        <v>0</v>
      </c>
      <c r="I265" s="114" t="s">
        <v>747</v>
      </c>
      <c r="J265" s="117">
        <v>2.83</v>
      </c>
    </row>
    <row r="266" spans="1:10" ht="25.5">
      <c r="A266" s="113"/>
      <c r="B266" s="114"/>
      <c r="C266" s="114"/>
      <c r="D266" s="115"/>
      <c r="E266" s="114" t="s">
        <v>748</v>
      </c>
      <c r="F266" s="116">
        <v>4.17</v>
      </c>
      <c r="G266" s="114"/>
      <c r="H266" s="460" t="s">
        <v>749</v>
      </c>
      <c r="I266" s="460"/>
      <c r="J266" s="117">
        <v>20.079999999999998</v>
      </c>
    </row>
    <row r="267" spans="1:10" ht="26.25" thickBot="1">
      <c r="A267" s="118"/>
      <c r="B267" s="119"/>
      <c r="C267" s="119"/>
      <c r="D267" s="120"/>
      <c r="E267" s="119"/>
      <c r="F267" s="119"/>
      <c r="G267" s="119" t="s">
        <v>750</v>
      </c>
      <c r="H267" s="121" t="s">
        <v>1052</v>
      </c>
      <c r="I267" s="119" t="s">
        <v>752</v>
      </c>
      <c r="J267" s="122">
        <v>4349.93</v>
      </c>
    </row>
    <row r="268" spans="1:10" ht="15" thickTop="1">
      <c r="A268" s="123"/>
      <c r="B268" s="85"/>
      <c r="C268" s="85"/>
      <c r="D268" s="58"/>
      <c r="E268" s="85"/>
      <c r="F268" s="85"/>
      <c r="G268" s="85"/>
      <c r="H268" s="85"/>
      <c r="I268" s="85"/>
      <c r="J268" s="124"/>
    </row>
    <row r="269" spans="1:10" ht="30">
      <c r="A269" s="109" t="s">
        <v>84</v>
      </c>
      <c r="B269" s="46" t="s">
        <v>1</v>
      </c>
      <c r="C269" s="46" t="s">
        <v>2</v>
      </c>
      <c r="D269" s="55" t="s">
        <v>3</v>
      </c>
      <c r="E269" s="457" t="s">
        <v>742</v>
      </c>
      <c r="F269" s="457"/>
      <c r="G269" s="46" t="s">
        <v>4</v>
      </c>
      <c r="H269" s="46" t="s">
        <v>5</v>
      </c>
      <c r="I269" s="46" t="s">
        <v>6</v>
      </c>
      <c r="J269" s="110" t="s">
        <v>7</v>
      </c>
    </row>
    <row r="270" spans="1:10" ht="51">
      <c r="A270" s="125" t="s">
        <v>753</v>
      </c>
      <c r="B270" s="60" t="s">
        <v>85</v>
      </c>
      <c r="C270" s="60" t="s">
        <v>12</v>
      </c>
      <c r="D270" s="59" t="s">
        <v>86</v>
      </c>
      <c r="E270" s="458" t="s">
        <v>957</v>
      </c>
      <c r="F270" s="458"/>
      <c r="G270" s="60" t="s">
        <v>80</v>
      </c>
      <c r="H270" s="86">
        <v>1</v>
      </c>
      <c r="I270" s="87">
        <v>14.05</v>
      </c>
      <c r="J270" s="126">
        <v>14.05</v>
      </c>
    </row>
    <row r="271" spans="1:10" ht="25.5">
      <c r="A271" s="127" t="s">
        <v>755</v>
      </c>
      <c r="B271" s="62" t="s">
        <v>1041</v>
      </c>
      <c r="C271" s="62" t="s">
        <v>12</v>
      </c>
      <c r="D271" s="61" t="s">
        <v>1042</v>
      </c>
      <c r="E271" s="459" t="s">
        <v>758</v>
      </c>
      <c r="F271" s="459"/>
      <c r="G271" s="62" t="s">
        <v>14</v>
      </c>
      <c r="H271" s="88">
        <v>1.1599999999999999E-2</v>
      </c>
      <c r="I271" s="89">
        <v>21.89</v>
      </c>
      <c r="J271" s="128">
        <v>0.25</v>
      </c>
    </row>
    <row r="272" spans="1:10" ht="25.5">
      <c r="A272" s="127" t="s">
        <v>755</v>
      </c>
      <c r="B272" s="62" t="s">
        <v>1039</v>
      </c>
      <c r="C272" s="62" t="s">
        <v>12</v>
      </c>
      <c r="D272" s="61" t="s">
        <v>1040</v>
      </c>
      <c r="E272" s="459" t="s">
        <v>758</v>
      </c>
      <c r="F272" s="459"/>
      <c r="G272" s="62" t="s">
        <v>14</v>
      </c>
      <c r="H272" s="88">
        <v>7.0900000000000005E-2</v>
      </c>
      <c r="I272" s="89">
        <v>26.01</v>
      </c>
      <c r="J272" s="128">
        <v>1.84</v>
      </c>
    </row>
    <row r="273" spans="1:10" ht="25.5">
      <c r="A273" s="127" t="s">
        <v>755</v>
      </c>
      <c r="B273" s="62" t="s">
        <v>1053</v>
      </c>
      <c r="C273" s="62" t="s">
        <v>12</v>
      </c>
      <c r="D273" s="61" t="s">
        <v>1054</v>
      </c>
      <c r="E273" s="459" t="s">
        <v>957</v>
      </c>
      <c r="F273" s="459"/>
      <c r="G273" s="62" t="s">
        <v>80</v>
      </c>
      <c r="H273" s="88">
        <v>1</v>
      </c>
      <c r="I273" s="89">
        <v>11.22</v>
      </c>
      <c r="J273" s="128">
        <v>11.22</v>
      </c>
    </row>
    <row r="274" spans="1:10" ht="38.25">
      <c r="A274" s="129" t="s">
        <v>743</v>
      </c>
      <c r="B274" s="64" t="s">
        <v>1045</v>
      </c>
      <c r="C274" s="64" t="s">
        <v>12</v>
      </c>
      <c r="D274" s="63" t="s">
        <v>1046</v>
      </c>
      <c r="E274" s="456" t="s">
        <v>766</v>
      </c>
      <c r="F274" s="456"/>
      <c r="G274" s="64" t="s">
        <v>220</v>
      </c>
      <c r="H274" s="90">
        <v>0.54300000000000004</v>
      </c>
      <c r="I274" s="91">
        <v>0.22</v>
      </c>
      <c r="J274" s="130">
        <v>0.11</v>
      </c>
    </row>
    <row r="275" spans="1:10" ht="25.5">
      <c r="A275" s="129" t="s">
        <v>743</v>
      </c>
      <c r="B275" s="64" t="s">
        <v>1047</v>
      </c>
      <c r="C275" s="64" t="s">
        <v>12</v>
      </c>
      <c r="D275" s="63" t="s">
        <v>1048</v>
      </c>
      <c r="E275" s="456" t="s">
        <v>766</v>
      </c>
      <c r="F275" s="456"/>
      <c r="G275" s="64" t="s">
        <v>80</v>
      </c>
      <c r="H275" s="90">
        <v>2.5000000000000001E-2</v>
      </c>
      <c r="I275" s="91">
        <v>25.59</v>
      </c>
      <c r="J275" s="130">
        <v>0.63</v>
      </c>
    </row>
    <row r="276" spans="1:10" ht="25.5">
      <c r="A276" s="113"/>
      <c r="B276" s="114"/>
      <c r="C276" s="114"/>
      <c r="D276" s="115"/>
      <c r="E276" s="114" t="s">
        <v>745</v>
      </c>
      <c r="F276" s="116">
        <v>1.92</v>
      </c>
      <c r="G276" s="114" t="s">
        <v>746</v>
      </c>
      <c r="H276" s="116">
        <v>0</v>
      </c>
      <c r="I276" s="114" t="s">
        <v>747</v>
      </c>
      <c r="J276" s="117">
        <v>1.92</v>
      </c>
    </row>
    <row r="277" spans="1:10" ht="25.5">
      <c r="A277" s="113"/>
      <c r="B277" s="114"/>
      <c r="C277" s="114"/>
      <c r="D277" s="115"/>
      <c r="E277" s="114" t="s">
        <v>748</v>
      </c>
      <c r="F277" s="116">
        <v>3.68</v>
      </c>
      <c r="G277" s="114"/>
      <c r="H277" s="460" t="s">
        <v>749</v>
      </c>
      <c r="I277" s="460"/>
      <c r="J277" s="117">
        <v>17.73</v>
      </c>
    </row>
    <row r="278" spans="1:10" ht="26.25" thickBot="1">
      <c r="A278" s="118"/>
      <c r="B278" s="119"/>
      <c r="C278" s="119"/>
      <c r="D278" s="120"/>
      <c r="E278" s="119"/>
      <c r="F278" s="119"/>
      <c r="G278" s="119" t="s">
        <v>750</v>
      </c>
      <c r="H278" s="121" t="s">
        <v>1055</v>
      </c>
      <c r="I278" s="119" t="s">
        <v>752</v>
      </c>
      <c r="J278" s="122">
        <v>3374.72</v>
      </c>
    </row>
    <row r="279" spans="1:10" ht="15" thickTop="1">
      <c r="A279" s="123"/>
      <c r="B279" s="85"/>
      <c r="C279" s="85"/>
      <c r="D279" s="58"/>
      <c r="E279" s="85"/>
      <c r="F279" s="85"/>
      <c r="G279" s="85"/>
      <c r="H279" s="85"/>
      <c r="I279" s="85"/>
      <c r="J279" s="124"/>
    </row>
    <row r="280" spans="1:10" ht="30">
      <c r="A280" s="109" t="s">
        <v>87</v>
      </c>
      <c r="B280" s="46" t="s">
        <v>1</v>
      </c>
      <c r="C280" s="46" t="s">
        <v>2</v>
      </c>
      <c r="D280" s="55" t="s">
        <v>3</v>
      </c>
      <c r="E280" s="457" t="s">
        <v>742</v>
      </c>
      <c r="F280" s="457"/>
      <c r="G280" s="46" t="s">
        <v>4</v>
      </c>
      <c r="H280" s="46" t="s">
        <v>5</v>
      </c>
      <c r="I280" s="46" t="s">
        <v>6</v>
      </c>
      <c r="J280" s="110" t="s">
        <v>7</v>
      </c>
    </row>
    <row r="281" spans="1:10" ht="51">
      <c r="A281" s="125" t="s">
        <v>753</v>
      </c>
      <c r="B281" s="60" t="s">
        <v>88</v>
      </c>
      <c r="C281" s="60" t="s">
        <v>12</v>
      </c>
      <c r="D281" s="59" t="s">
        <v>89</v>
      </c>
      <c r="E281" s="458" t="s">
        <v>957</v>
      </c>
      <c r="F281" s="458"/>
      <c r="G281" s="60" t="s">
        <v>80</v>
      </c>
      <c r="H281" s="86">
        <v>1</v>
      </c>
      <c r="I281" s="87">
        <v>11.71</v>
      </c>
      <c r="J281" s="126">
        <v>11.71</v>
      </c>
    </row>
    <row r="282" spans="1:10" ht="25.5">
      <c r="A282" s="127" t="s">
        <v>755</v>
      </c>
      <c r="B282" s="62" t="s">
        <v>1039</v>
      </c>
      <c r="C282" s="62" t="s">
        <v>12</v>
      </c>
      <c r="D282" s="61" t="s">
        <v>1040</v>
      </c>
      <c r="E282" s="459" t="s">
        <v>758</v>
      </c>
      <c r="F282" s="459"/>
      <c r="G282" s="62" t="s">
        <v>14</v>
      </c>
      <c r="H282" s="88">
        <v>4.6399999999999997E-2</v>
      </c>
      <c r="I282" s="89">
        <v>26.01</v>
      </c>
      <c r="J282" s="128">
        <v>1.2</v>
      </c>
    </row>
    <row r="283" spans="1:10" ht="25.5">
      <c r="A283" s="127" t="s">
        <v>755</v>
      </c>
      <c r="B283" s="62" t="s">
        <v>1056</v>
      </c>
      <c r="C283" s="62" t="s">
        <v>12</v>
      </c>
      <c r="D283" s="61" t="s">
        <v>1057</v>
      </c>
      <c r="E283" s="459" t="s">
        <v>957</v>
      </c>
      <c r="F283" s="459"/>
      <c r="G283" s="62" t="s">
        <v>80</v>
      </c>
      <c r="H283" s="88">
        <v>1</v>
      </c>
      <c r="I283" s="89">
        <v>9.64</v>
      </c>
      <c r="J283" s="128">
        <v>9.64</v>
      </c>
    </row>
    <row r="284" spans="1:10" ht="25.5">
      <c r="A284" s="127" t="s">
        <v>755</v>
      </c>
      <c r="B284" s="62" t="s">
        <v>1041</v>
      </c>
      <c r="C284" s="62" t="s">
        <v>12</v>
      </c>
      <c r="D284" s="61" t="s">
        <v>1042</v>
      </c>
      <c r="E284" s="459" t="s">
        <v>758</v>
      </c>
      <c r="F284" s="459"/>
      <c r="G284" s="62" t="s">
        <v>14</v>
      </c>
      <c r="H284" s="88">
        <v>7.6E-3</v>
      </c>
      <c r="I284" s="89">
        <v>21.89</v>
      </c>
      <c r="J284" s="128">
        <v>0.16</v>
      </c>
    </row>
    <row r="285" spans="1:10" ht="38.25">
      <c r="A285" s="129" t="s">
        <v>743</v>
      </c>
      <c r="B285" s="64" t="s">
        <v>1045</v>
      </c>
      <c r="C285" s="64" t="s">
        <v>12</v>
      </c>
      <c r="D285" s="63" t="s">
        <v>1046</v>
      </c>
      <c r="E285" s="456" t="s">
        <v>766</v>
      </c>
      <c r="F285" s="456"/>
      <c r="G285" s="64" t="s">
        <v>220</v>
      </c>
      <c r="H285" s="90">
        <v>0.36699999999999999</v>
      </c>
      <c r="I285" s="91">
        <v>0.22</v>
      </c>
      <c r="J285" s="130">
        <v>0.08</v>
      </c>
    </row>
    <row r="286" spans="1:10" ht="25.5">
      <c r="A286" s="129" t="s">
        <v>743</v>
      </c>
      <c r="B286" s="64" t="s">
        <v>1047</v>
      </c>
      <c r="C286" s="64" t="s">
        <v>12</v>
      </c>
      <c r="D286" s="63" t="s">
        <v>1048</v>
      </c>
      <c r="E286" s="456" t="s">
        <v>766</v>
      </c>
      <c r="F286" s="456"/>
      <c r="G286" s="64" t="s">
        <v>80</v>
      </c>
      <c r="H286" s="90">
        <v>2.5000000000000001E-2</v>
      </c>
      <c r="I286" s="91">
        <v>25.59</v>
      </c>
      <c r="J286" s="130">
        <v>0.63</v>
      </c>
    </row>
    <row r="287" spans="1:10" ht="25.5">
      <c r="A287" s="113"/>
      <c r="B287" s="114"/>
      <c r="C287" s="114"/>
      <c r="D287" s="115"/>
      <c r="E287" s="114" t="s">
        <v>745</v>
      </c>
      <c r="F287" s="116">
        <v>1.23</v>
      </c>
      <c r="G287" s="114" t="s">
        <v>746</v>
      </c>
      <c r="H287" s="116">
        <v>0</v>
      </c>
      <c r="I287" s="114" t="s">
        <v>747</v>
      </c>
      <c r="J287" s="117">
        <v>1.23</v>
      </c>
    </row>
    <row r="288" spans="1:10" ht="25.5">
      <c r="A288" s="113"/>
      <c r="B288" s="114"/>
      <c r="C288" s="114"/>
      <c r="D288" s="115"/>
      <c r="E288" s="114" t="s">
        <v>748</v>
      </c>
      <c r="F288" s="116">
        <v>3.07</v>
      </c>
      <c r="G288" s="114"/>
      <c r="H288" s="460" t="s">
        <v>749</v>
      </c>
      <c r="I288" s="460"/>
      <c r="J288" s="117">
        <v>14.78</v>
      </c>
    </row>
    <row r="289" spans="1:10" ht="26.25" thickBot="1">
      <c r="A289" s="118"/>
      <c r="B289" s="119"/>
      <c r="C289" s="119"/>
      <c r="D289" s="120"/>
      <c r="E289" s="119"/>
      <c r="F289" s="119"/>
      <c r="G289" s="119" t="s">
        <v>750</v>
      </c>
      <c r="H289" s="121" t="s">
        <v>1058</v>
      </c>
      <c r="I289" s="119" t="s">
        <v>752</v>
      </c>
      <c r="J289" s="122">
        <v>1121.5</v>
      </c>
    </row>
    <row r="290" spans="1:10" ht="15" thickTop="1">
      <c r="A290" s="123"/>
      <c r="B290" s="85"/>
      <c r="C290" s="85"/>
      <c r="D290" s="58"/>
      <c r="E290" s="85"/>
      <c r="F290" s="85"/>
      <c r="G290" s="85"/>
      <c r="H290" s="85"/>
      <c r="I290" s="85"/>
      <c r="J290" s="124"/>
    </row>
    <row r="291" spans="1:10" ht="30">
      <c r="A291" s="109" t="s">
        <v>90</v>
      </c>
      <c r="B291" s="46" t="s">
        <v>1</v>
      </c>
      <c r="C291" s="46" t="s">
        <v>2</v>
      </c>
      <c r="D291" s="55" t="s">
        <v>3</v>
      </c>
      <c r="E291" s="457" t="s">
        <v>742</v>
      </c>
      <c r="F291" s="457"/>
      <c r="G291" s="46" t="s">
        <v>4</v>
      </c>
      <c r="H291" s="46" t="s">
        <v>5</v>
      </c>
      <c r="I291" s="46" t="s">
        <v>6</v>
      </c>
      <c r="J291" s="110" t="s">
        <v>7</v>
      </c>
    </row>
    <row r="292" spans="1:10" ht="51">
      <c r="A292" s="125" t="s">
        <v>753</v>
      </c>
      <c r="B292" s="60" t="s">
        <v>91</v>
      </c>
      <c r="C292" s="60" t="s">
        <v>12</v>
      </c>
      <c r="D292" s="59" t="s">
        <v>92</v>
      </c>
      <c r="E292" s="458" t="s">
        <v>957</v>
      </c>
      <c r="F292" s="458"/>
      <c r="G292" s="60" t="s">
        <v>80</v>
      </c>
      <c r="H292" s="86">
        <v>1</v>
      </c>
      <c r="I292" s="87">
        <v>18.32</v>
      </c>
      <c r="J292" s="126">
        <v>18.32</v>
      </c>
    </row>
    <row r="293" spans="1:10" ht="25.5">
      <c r="A293" s="127" t="s">
        <v>755</v>
      </c>
      <c r="B293" s="62" t="s">
        <v>1041</v>
      </c>
      <c r="C293" s="62" t="s">
        <v>12</v>
      </c>
      <c r="D293" s="61" t="s">
        <v>1042</v>
      </c>
      <c r="E293" s="459" t="s">
        <v>758</v>
      </c>
      <c r="F293" s="459"/>
      <c r="G293" s="62" t="s">
        <v>14</v>
      </c>
      <c r="H293" s="88">
        <v>3.1600000000000003E-2</v>
      </c>
      <c r="I293" s="89">
        <v>21.89</v>
      </c>
      <c r="J293" s="128">
        <v>0.69</v>
      </c>
    </row>
    <row r="294" spans="1:10" ht="25.5">
      <c r="A294" s="127" t="s">
        <v>755</v>
      </c>
      <c r="B294" s="62" t="s">
        <v>1039</v>
      </c>
      <c r="C294" s="62" t="s">
        <v>12</v>
      </c>
      <c r="D294" s="61" t="s">
        <v>1040</v>
      </c>
      <c r="E294" s="459" t="s">
        <v>758</v>
      </c>
      <c r="F294" s="459"/>
      <c r="G294" s="62" t="s">
        <v>14</v>
      </c>
      <c r="H294" s="88">
        <v>0.1933</v>
      </c>
      <c r="I294" s="89">
        <v>26.01</v>
      </c>
      <c r="J294" s="128">
        <v>5.0199999999999996</v>
      </c>
    </row>
    <row r="295" spans="1:10" ht="25.5">
      <c r="A295" s="127" t="s">
        <v>755</v>
      </c>
      <c r="B295" s="62" t="s">
        <v>1059</v>
      </c>
      <c r="C295" s="62" t="s">
        <v>12</v>
      </c>
      <c r="D295" s="61" t="s">
        <v>1060</v>
      </c>
      <c r="E295" s="459" t="s">
        <v>957</v>
      </c>
      <c r="F295" s="459"/>
      <c r="G295" s="62" t="s">
        <v>80</v>
      </c>
      <c r="H295" s="88">
        <v>1</v>
      </c>
      <c r="I295" s="89">
        <v>11.72</v>
      </c>
      <c r="J295" s="128">
        <v>11.72</v>
      </c>
    </row>
    <row r="296" spans="1:10" ht="25.5">
      <c r="A296" s="129" t="s">
        <v>743</v>
      </c>
      <c r="B296" s="64" t="s">
        <v>1047</v>
      </c>
      <c r="C296" s="64" t="s">
        <v>12</v>
      </c>
      <c r="D296" s="63" t="s">
        <v>1048</v>
      </c>
      <c r="E296" s="456" t="s">
        <v>766</v>
      </c>
      <c r="F296" s="456"/>
      <c r="G296" s="64" t="s">
        <v>80</v>
      </c>
      <c r="H296" s="90">
        <v>2.5000000000000001E-2</v>
      </c>
      <c r="I296" s="91">
        <v>25.59</v>
      </c>
      <c r="J296" s="130">
        <v>0.63</v>
      </c>
    </row>
    <row r="297" spans="1:10" ht="38.25">
      <c r="A297" s="129" t="s">
        <v>743</v>
      </c>
      <c r="B297" s="64" t="s">
        <v>1045</v>
      </c>
      <c r="C297" s="64" t="s">
        <v>12</v>
      </c>
      <c r="D297" s="63" t="s">
        <v>1046</v>
      </c>
      <c r="E297" s="456" t="s">
        <v>766</v>
      </c>
      <c r="F297" s="456"/>
      <c r="G297" s="64" t="s">
        <v>220</v>
      </c>
      <c r="H297" s="90">
        <v>1.19</v>
      </c>
      <c r="I297" s="91">
        <v>0.22</v>
      </c>
      <c r="J297" s="130">
        <v>0.26</v>
      </c>
    </row>
    <row r="298" spans="1:10" ht="25.5">
      <c r="A298" s="113"/>
      <c r="B298" s="114"/>
      <c r="C298" s="114"/>
      <c r="D298" s="115"/>
      <c r="E298" s="114" t="s">
        <v>745</v>
      </c>
      <c r="F298" s="116">
        <v>6.08</v>
      </c>
      <c r="G298" s="114" t="s">
        <v>746</v>
      </c>
      <c r="H298" s="116">
        <v>0</v>
      </c>
      <c r="I298" s="114" t="s">
        <v>747</v>
      </c>
      <c r="J298" s="117">
        <v>6.08</v>
      </c>
    </row>
    <row r="299" spans="1:10" ht="25.5">
      <c r="A299" s="113"/>
      <c r="B299" s="114"/>
      <c r="C299" s="114"/>
      <c r="D299" s="115"/>
      <c r="E299" s="114" t="s">
        <v>748</v>
      </c>
      <c r="F299" s="116">
        <v>4.8</v>
      </c>
      <c r="G299" s="114"/>
      <c r="H299" s="460" t="s">
        <v>749</v>
      </c>
      <c r="I299" s="460"/>
      <c r="J299" s="117">
        <v>23.12</v>
      </c>
    </row>
    <row r="300" spans="1:10" ht="26.25" thickBot="1">
      <c r="A300" s="118"/>
      <c r="B300" s="119"/>
      <c r="C300" s="119"/>
      <c r="D300" s="120"/>
      <c r="E300" s="119"/>
      <c r="F300" s="119"/>
      <c r="G300" s="119" t="s">
        <v>750</v>
      </c>
      <c r="H300" s="121" t="s">
        <v>1061</v>
      </c>
      <c r="I300" s="119" t="s">
        <v>752</v>
      </c>
      <c r="J300" s="122">
        <v>961.56</v>
      </c>
    </row>
    <row r="301" spans="1:10" ht="15" thickTop="1">
      <c r="A301" s="123"/>
      <c r="B301" s="85"/>
      <c r="C301" s="85"/>
      <c r="D301" s="58"/>
      <c r="E301" s="85"/>
      <c r="F301" s="85"/>
      <c r="G301" s="85"/>
      <c r="H301" s="85"/>
      <c r="I301" s="85"/>
      <c r="J301" s="124"/>
    </row>
    <row r="302" spans="1:10" ht="30">
      <c r="A302" s="109" t="s">
        <v>93</v>
      </c>
      <c r="B302" s="46" t="s">
        <v>1</v>
      </c>
      <c r="C302" s="46" t="s">
        <v>2</v>
      </c>
      <c r="D302" s="55" t="s">
        <v>3</v>
      </c>
      <c r="E302" s="457" t="s">
        <v>742</v>
      </c>
      <c r="F302" s="457"/>
      <c r="G302" s="46" t="s">
        <v>4</v>
      </c>
      <c r="H302" s="46" t="s">
        <v>5</v>
      </c>
      <c r="I302" s="46" t="s">
        <v>6</v>
      </c>
      <c r="J302" s="110" t="s">
        <v>7</v>
      </c>
    </row>
    <row r="303" spans="1:10" ht="38.25">
      <c r="A303" s="125" t="s">
        <v>753</v>
      </c>
      <c r="B303" s="60" t="s">
        <v>94</v>
      </c>
      <c r="C303" s="60" t="s">
        <v>12</v>
      </c>
      <c r="D303" s="59" t="s">
        <v>95</v>
      </c>
      <c r="E303" s="458" t="s">
        <v>957</v>
      </c>
      <c r="F303" s="458"/>
      <c r="G303" s="60" t="s">
        <v>53</v>
      </c>
      <c r="H303" s="86">
        <v>1</v>
      </c>
      <c r="I303" s="87">
        <v>1219.4000000000001</v>
      </c>
      <c r="J303" s="126">
        <v>1219.4000000000001</v>
      </c>
    </row>
    <row r="304" spans="1:10" ht="25.5">
      <c r="A304" s="127" t="s">
        <v>755</v>
      </c>
      <c r="B304" s="62" t="s">
        <v>776</v>
      </c>
      <c r="C304" s="62" t="s">
        <v>12</v>
      </c>
      <c r="D304" s="61" t="s">
        <v>777</v>
      </c>
      <c r="E304" s="459" t="s">
        <v>758</v>
      </c>
      <c r="F304" s="459"/>
      <c r="G304" s="62" t="s">
        <v>14</v>
      </c>
      <c r="H304" s="88">
        <v>0.88100000000000001</v>
      </c>
      <c r="I304" s="89">
        <v>19.850000000000001</v>
      </c>
      <c r="J304" s="128">
        <v>17.48</v>
      </c>
    </row>
    <row r="305" spans="1:10" ht="38.25">
      <c r="A305" s="127" t="s">
        <v>755</v>
      </c>
      <c r="B305" s="62" t="s">
        <v>1062</v>
      </c>
      <c r="C305" s="62" t="s">
        <v>12</v>
      </c>
      <c r="D305" s="61" t="s">
        <v>1063</v>
      </c>
      <c r="E305" s="459" t="s">
        <v>774</v>
      </c>
      <c r="F305" s="459"/>
      <c r="G305" s="62" t="s">
        <v>775</v>
      </c>
      <c r="H305" s="88">
        <v>0.161</v>
      </c>
      <c r="I305" s="89">
        <v>1.39</v>
      </c>
      <c r="J305" s="128">
        <v>0.22</v>
      </c>
    </row>
    <row r="306" spans="1:10" ht="38.25">
      <c r="A306" s="127" t="s">
        <v>755</v>
      </c>
      <c r="B306" s="62" t="s">
        <v>1064</v>
      </c>
      <c r="C306" s="62" t="s">
        <v>12</v>
      </c>
      <c r="D306" s="61" t="s">
        <v>1065</v>
      </c>
      <c r="E306" s="459" t="s">
        <v>774</v>
      </c>
      <c r="F306" s="459"/>
      <c r="G306" s="62" t="s">
        <v>952</v>
      </c>
      <c r="H306" s="88">
        <v>0.13300000000000001</v>
      </c>
      <c r="I306" s="89">
        <v>0.53</v>
      </c>
      <c r="J306" s="128">
        <v>7.0000000000000007E-2</v>
      </c>
    </row>
    <row r="307" spans="1:10" ht="25.5">
      <c r="A307" s="127" t="s">
        <v>755</v>
      </c>
      <c r="B307" s="62" t="s">
        <v>1002</v>
      </c>
      <c r="C307" s="62" t="s">
        <v>12</v>
      </c>
      <c r="D307" s="61" t="s">
        <v>1003</v>
      </c>
      <c r="E307" s="459" t="s">
        <v>758</v>
      </c>
      <c r="F307" s="459"/>
      <c r="G307" s="62" t="s">
        <v>14</v>
      </c>
      <c r="H307" s="88">
        <v>0.58699999999999997</v>
      </c>
      <c r="I307" s="89">
        <v>26.21</v>
      </c>
      <c r="J307" s="128">
        <v>15.38</v>
      </c>
    </row>
    <row r="308" spans="1:10" ht="51">
      <c r="A308" s="129" t="s">
        <v>743</v>
      </c>
      <c r="B308" s="64" t="s">
        <v>1066</v>
      </c>
      <c r="C308" s="64" t="s">
        <v>12</v>
      </c>
      <c r="D308" s="63" t="s">
        <v>1067</v>
      </c>
      <c r="E308" s="456" t="s">
        <v>766</v>
      </c>
      <c r="F308" s="456"/>
      <c r="G308" s="64" t="s">
        <v>788</v>
      </c>
      <c r="H308" s="90">
        <v>1.26</v>
      </c>
      <c r="I308" s="91">
        <v>941.47</v>
      </c>
      <c r="J308" s="130">
        <v>1186.25</v>
      </c>
    </row>
    <row r="309" spans="1:10" ht="25.5">
      <c r="A309" s="113"/>
      <c r="B309" s="114"/>
      <c r="C309" s="114"/>
      <c r="D309" s="115"/>
      <c r="E309" s="114" t="s">
        <v>745</v>
      </c>
      <c r="F309" s="116">
        <v>26.24</v>
      </c>
      <c r="G309" s="114" t="s">
        <v>746</v>
      </c>
      <c r="H309" s="116">
        <v>0</v>
      </c>
      <c r="I309" s="114" t="s">
        <v>747</v>
      </c>
      <c r="J309" s="117">
        <v>26.24</v>
      </c>
    </row>
    <row r="310" spans="1:10" ht="25.5">
      <c r="A310" s="113"/>
      <c r="B310" s="114"/>
      <c r="C310" s="114"/>
      <c r="D310" s="115"/>
      <c r="E310" s="114" t="s">
        <v>748</v>
      </c>
      <c r="F310" s="116">
        <v>319.97000000000003</v>
      </c>
      <c r="G310" s="114"/>
      <c r="H310" s="460" t="s">
        <v>749</v>
      </c>
      <c r="I310" s="460"/>
      <c r="J310" s="117">
        <v>1539.37</v>
      </c>
    </row>
    <row r="311" spans="1:10" ht="26.25" thickBot="1">
      <c r="A311" s="118"/>
      <c r="B311" s="119"/>
      <c r="C311" s="119"/>
      <c r="D311" s="120"/>
      <c r="E311" s="119"/>
      <c r="F311" s="119"/>
      <c r="G311" s="119" t="s">
        <v>750</v>
      </c>
      <c r="H311" s="121" t="s">
        <v>1068</v>
      </c>
      <c r="I311" s="119" t="s">
        <v>752</v>
      </c>
      <c r="J311" s="122">
        <v>26107.71</v>
      </c>
    </row>
    <row r="312" spans="1:10" ht="15" thickTop="1">
      <c r="A312" s="123"/>
      <c r="B312" s="85"/>
      <c r="C312" s="85"/>
      <c r="D312" s="58"/>
      <c r="E312" s="85"/>
      <c r="F312" s="85"/>
      <c r="G312" s="85"/>
      <c r="H312" s="85"/>
      <c r="I312" s="85"/>
      <c r="J312" s="124"/>
    </row>
    <row r="313" spans="1:10" ht="25.5">
      <c r="A313" s="107" t="s">
        <v>96</v>
      </c>
      <c r="B313" s="82"/>
      <c r="C313" s="82"/>
      <c r="D313" s="54" t="s">
        <v>97</v>
      </c>
      <c r="E313" s="82"/>
      <c r="F313" s="461"/>
      <c r="G313" s="461"/>
      <c r="H313" s="82"/>
      <c r="I313" s="82"/>
      <c r="J313" s="108">
        <v>26994.92</v>
      </c>
    </row>
    <row r="314" spans="1:10" ht="30">
      <c r="A314" s="109" t="s">
        <v>98</v>
      </c>
      <c r="B314" s="46" t="s">
        <v>1</v>
      </c>
      <c r="C314" s="46" t="s">
        <v>2</v>
      </c>
      <c r="D314" s="55" t="s">
        <v>3</v>
      </c>
      <c r="E314" s="457" t="s">
        <v>742</v>
      </c>
      <c r="F314" s="457"/>
      <c r="G314" s="46" t="s">
        <v>4</v>
      </c>
      <c r="H314" s="46" t="s">
        <v>5</v>
      </c>
      <c r="I314" s="46" t="s">
        <v>6</v>
      </c>
      <c r="J314" s="110" t="s">
        <v>7</v>
      </c>
    </row>
    <row r="315" spans="1:10" ht="38.25">
      <c r="A315" s="125" t="s">
        <v>753</v>
      </c>
      <c r="B315" s="60" t="s">
        <v>72</v>
      </c>
      <c r="C315" s="60" t="s">
        <v>12</v>
      </c>
      <c r="D315" s="59" t="s">
        <v>73</v>
      </c>
      <c r="E315" s="458" t="s">
        <v>957</v>
      </c>
      <c r="F315" s="458"/>
      <c r="G315" s="60" t="s">
        <v>35</v>
      </c>
      <c r="H315" s="86">
        <v>1</v>
      </c>
      <c r="I315" s="87">
        <v>54.38</v>
      </c>
      <c r="J315" s="126">
        <v>54.38</v>
      </c>
    </row>
    <row r="316" spans="1:10" ht="51">
      <c r="A316" s="127" t="s">
        <v>755</v>
      </c>
      <c r="B316" s="62" t="s">
        <v>100</v>
      </c>
      <c r="C316" s="62" t="s">
        <v>12</v>
      </c>
      <c r="D316" s="61" t="s">
        <v>101</v>
      </c>
      <c r="E316" s="459" t="s">
        <v>957</v>
      </c>
      <c r="F316" s="459"/>
      <c r="G316" s="62" t="s">
        <v>53</v>
      </c>
      <c r="H316" s="88">
        <v>6.9000000000000006E-2</v>
      </c>
      <c r="I316" s="89">
        <v>624.21</v>
      </c>
      <c r="J316" s="128">
        <v>43.07</v>
      </c>
    </row>
    <row r="317" spans="1:10" ht="25.5">
      <c r="A317" s="127" t="s">
        <v>755</v>
      </c>
      <c r="B317" s="62" t="s">
        <v>776</v>
      </c>
      <c r="C317" s="62" t="s">
        <v>12</v>
      </c>
      <c r="D317" s="61" t="s">
        <v>777</v>
      </c>
      <c r="E317" s="459" t="s">
        <v>758</v>
      </c>
      <c r="F317" s="459"/>
      <c r="G317" s="62" t="s">
        <v>14</v>
      </c>
      <c r="H317" s="88">
        <v>0.12265</v>
      </c>
      <c r="I317" s="89">
        <v>19.850000000000001</v>
      </c>
      <c r="J317" s="128">
        <v>2.4300000000000002</v>
      </c>
    </row>
    <row r="318" spans="1:10" ht="25.5">
      <c r="A318" s="127" t="s">
        <v>755</v>
      </c>
      <c r="B318" s="62" t="s">
        <v>1002</v>
      </c>
      <c r="C318" s="62" t="s">
        <v>12</v>
      </c>
      <c r="D318" s="61" t="s">
        <v>1003</v>
      </c>
      <c r="E318" s="459" t="s">
        <v>758</v>
      </c>
      <c r="F318" s="459"/>
      <c r="G318" s="62" t="s">
        <v>14</v>
      </c>
      <c r="H318" s="88">
        <v>0.33905000000000002</v>
      </c>
      <c r="I318" s="89">
        <v>26.21</v>
      </c>
      <c r="J318" s="128">
        <v>8.8800000000000008</v>
      </c>
    </row>
    <row r="319" spans="1:10" ht="25.5">
      <c r="A319" s="113"/>
      <c r="B319" s="114"/>
      <c r="C319" s="114"/>
      <c r="D319" s="115"/>
      <c r="E319" s="114" t="s">
        <v>745</v>
      </c>
      <c r="F319" s="116">
        <v>12.86</v>
      </c>
      <c r="G319" s="114" t="s">
        <v>746</v>
      </c>
      <c r="H319" s="116">
        <v>0</v>
      </c>
      <c r="I319" s="114" t="s">
        <v>747</v>
      </c>
      <c r="J319" s="117">
        <v>12.86</v>
      </c>
    </row>
    <row r="320" spans="1:10" ht="25.5">
      <c r="A320" s="113"/>
      <c r="B320" s="114"/>
      <c r="C320" s="114"/>
      <c r="D320" s="115"/>
      <c r="E320" s="114" t="s">
        <v>748</v>
      </c>
      <c r="F320" s="116">
        <v>14.26</v>
      </c>
      <c r="G320" s="114"/>
      <c r="H320" s="460" t="s">
        <v>749</v>
      </c>
      <c r="I320" s="460"/>
      <c r="J320" s="117">
        <v>68.64</v>
      </c>
    </row>
    <row r="321" spans="1:10" ht="26.25" thickBot="1">
      <c r="A321" s="118"/>
      <c r="B321" s="119"/>
      <c r="C321" s="119"/>
      <c r="D321" s="120"/>
      <c r="E321" s="119"/>
      <c r="F321" s="119"/>
      <c r="G321" s="119" t="s">
        <v>750</v>
      </c>
      <c r="H321" s="121" t="s">
        <v>1069</v>
      </c>
      <c r="I321" s="119" t="s">
        <v>752</v>
      </c>
      <c r="J321" s="122">
        <v>1260.23</v>
      </c>
    </row>
    <row r="322" spans="1:10" ht="15" thickTop="1">
      <c r="A322" s="123"/>
      <c r="B322" s="85"/>
      <c r="C322" s="85"/>
      <c r="D322" s="58"/>
      <c r="E322" s="85"/>
      <c r="F322" s="85"/>
      <c r="G322" s="85"/>
      <c r="H322" s="85"/>
      <c r="I322" s="85"/>
      <c r="J322" s="124"/>
    </row>
    <row r="323" spans="1:10" ht="30">
      <c r="A323" s="109" t="s">
        <v>99</v>
      </c>
      <c r="B323" s="46" t="s">
        <v>1</v>
      </c>
      <c r="C323" s="46" t="s">
        <v>2</v>
      </c>
      <c r="D323" s="55" t="s">
        <v>3</v>
      </c>
      <c r="E323" s="457" t="s">
        <v>742</v>
      </c>
      <c r="F323" s="457"/>
      <c r="G323" s="46" t="s">
        <v>4</v>
      </c>
      <c r="H323" s="46" t="s">
        <v>5</v>
      </c>
      <c r="I323" s="46" t="s">
        <v>6</v>
      </c>
      <c r="J323" s="110" t="s">
        <v>7</v>
      </c>
    </row>
    <row r="324" spans="1:10" ht="51">
      <c r="A324" s="125" t="s">
        <v>753</v>
      </c>
      <c r="B324" s="60" t="s">
        <v>100</v>
      </c>
      <c r="C324" s="60" t="s">
        <v>12</v>
      </c>
      <c r="D324" s="59" t="s">
        <v>101</v>
      </c>
      <c r="E324" s="458" t="s">
        <v>957</v>
      </c>
      <c r="F324" s="458"/>
      <c r="G324" s="60" t="s">
        <v>53</v>
      </c>
      <c r="H324" s="86">
        <v>1</v>
      </c>
      <c r="I324" s="87">
        <v>624.21</v>
      </c>
      <c r="J324" s="126">
        <v>624.21</v>
      </c>
    </row>
    <row r="325" spans="1:10" ht="25.5">
      <c r="A325" s="127" t="s">
        <v>755</v>
      </c>
      <c r="B325" s="62" t="s">
        <v>776</v>
      </c>
      <c r="C325" s="62" t="s">
        <v>12</v>
      </c>
      <c r="D325" s="61" t="s">
        <v>777</v>
      </c>
      <c r="E325" s="459" t="s">
        <v>758</v>
      </c>
      <c r="F325" s="459"/>
      <c r="G325" s="62" t="s">
        <v>14</v>
      </c>
      <c r="H325" s="88">
        <v>2.1057999999999999</v>
      </c>
      <c r="I325" s="89">
        <v>19.850000000000001</v>
      </c>
      <c r="J325" s="128">
        <v>41.8</v>
      </c>
    </row>
    <row r="326" spans="1:10" ht="51">
      <c r="A326" s="127" t="s">
        <v>755</v>
      </c>
      <c r="B326" s="62" t="s">
        <v>1070</v>
      </c>
      <c r="C326" s="62" t="s">
        <v>12</v>
      </c>
      <c r="D326" s="61" t="s">
        <v>1071</v>
      </c>
      <c r="E326" s="459" t="s">
        <v>774</v>
      </c>
      <c r="F326" s="459"/>
      <c r="G326" s="62" t="s">
        <v>952</v>
      </c>
      <c r="H326" s="88">
        <v>0.6462</v>
      </c>
      <c r="I326" s="89">
        <v>1.89</v>
      </c>
      <c r="J326" s="128">
        <v>1.22</v>
      </c>
    </row>
    <row r="327" spans="1:10" ht="51">
      <c r="A327" s="127" t="s">
        <v>755</v>
      </c>
      <c r="B327" s="62" t="s">
        <v>1072</v>
      </c>
      <c r="C327" s="62" t="s">
        <v>12</v>
      </c>
      <c r="D327" s="61" t="s">
        <v>1073</v>
      </c>
      <c r="E327" s="459" t="s">
        <v>774</v>
      </c>
      <c r="F327" s="459"/>
      <c r="G327" s="62" t="s">
        <v>775</v>
      </c>
      <c r="H327" s="88">
        <v>0.68530000000000002</v>
      </c>
      <c r="I327" s="89">
        <v>6.13</v>
      </c>
      <c r="J327" s="128">
        <v>4.2</v>
      </c>
    </row>
    <row r="328" spans="1:10" ht="38.25">
      <c r="A328" s="127" t="s">
        <v>755</v>
      </c>
      <c r="B328" s="62" t="s">
        <v>1074</v>
      </c>
      <c r="C328" s="62" t="s">
        <v>12</v>
      </c>
      <c r="D328" s="61" t="s">
        <v>1075</v>
      </c>
      <c r="E328" s="459" t="s">
        <v>758</v>
      </c>
      <c r="F328" s="459"/>
      <c r="G328" s="62" t="s">
        <v>14</v>
      </c>
      <c r="H328" s="88">
        <v>1.3314999999999999</v>
      </c>
      <c r="I328" s="89">
        <v>18.68</v>
      </c>
      <c r="J328" s="128">
        <v>24.87</v>
      </c>
    </row>
    <row r="329" spans="1:10" ht="25.5">
      <c r="A329" s="129" t="s">
        <v>743</v>
      </c>
      <c r="B329" s="64" t="s">
        <v>791</v>
      </c>
      <c r="C329" s="64" t="s">
        <v>12</v>
      </c>
      <c r="D329" s="63" t="s">
        <v>792</v>
      </c>
      <c r="E329" s="456" t="s">
        <v>766</v>
      </c>
      <c r="F329" s="456"/>
      <c r="G329" s="64" t="s">
        <v>788</v>
      </c>
      <c r="H329" s="90">
        <v>0.83250000000000002</v>
      </c>
      <c r="I329" s="91">
        <v>150</v>
      </c>
      <c r="J329" s="130">
        <v>124.87</v>
      </c>
    </row>
    <row r="330" spans="1:10" ht="25.5">
      <c r="A330" s="129" t="s">
        <v>743</v>
      </c>
      <c r="B330" s="64" t="s">
        <v>1076</v>
      </c>
      <c r="C330" s="64" t="s">
        <v>12</v>
      </c>
      <c r="D330" s="63" t="s">
        <v>1077</v>
      </c>
      <c r="E330" s="456" t="s">
        <v>766</v>
      </c>
      <c r="F330" s="456"/>
      <c r="G330" s="64" t="s">
        <v>788</v>
      </c>
      <c r="H330" s="90">
        <v>0.58209999999999995</v>
      </c>
      <c r="I330" s="91">
        <v>323.3</v>
      </c>
      <c r="J330" s="130">
        <v>188.19</v>
      </c>
    </row>
    <row r="331" spans="1:10">
      <c r="A331" s="129" t="s">
        <v>743</v>
      </c>
      <c r="B331" s="64" t="s">
        <v>784</v>
      </c>
      <c r="C331" s="64" t="s">
        <v>12</v>
      </c>
      <c r="D331" s="63" t="s">
        <v>785</v>
      </c>
      <c r="E331" s="456" t="s">
        <v>766</v>
      </c>
      <c r="F331" s="456"/>
      <c r="G331" s="64" t="s">
        <v>80</v>
      </c>
      <c r="H331" s="90">
        <v>213.45310000000001</v>
      </c>
      <c r="I331" s="91">
        <v>1.1200000000000001</v>
      </c>
      <c r="J331" s="130">
        <v>239.06</v>
      </c>
    </row>
    <row r="332" spans="1:10" ht="25.5">
      <c r="A332" s="113"/>
      <c r="B332" s="114"/>
      <c r="C332" s="114"/>
      <c r="D332" s="115"/>
      <c r="E332" s="114" t="s">
        <v>745</v>
      </c>
      <c r="F332" s="116">
        <v>52.76</v>
      </c>
      <c r="G332" s="114" t="s">
        <v>746</v>
      </c>
      <c r="H332" s="116">
        <v>0</v>
      </c>
      <c r="I332" s="114" t="s">
        <v>747</v>
      </c>
      <c r="J332" s="117">
        <v>52.76</v>
      </c>
    </row>
    <row r="333" spans="1:10" ht="25.5">
      <c r="A333" s="113"/>
      <c r="B333" s="114"/>
      <c r="C333" s="114"/>
      <c r="D333" s="115"/>
      <c r="E333" s="114" t="s">
        <v>748</v>
      </c>
      <c r="F333" s="116">
        <v>163.79</v>
      </c>
      <c r="G333" s="114"/>
      <c r="H333" s="460" t="s">
        <v>749</v>
      </c>
      <c r="I333" s="460"/>
      <c r="J333" s="117">
        <v>788</v>
      </c>
    </row>
    <row r="334" spans="1:10" ht="26.25" thickBot="1">
      <c r="A334" s="118"/>
      <c r="B334" s="119"/>
      <c r="C334" s="119"/>
      <c r="D334" s="120"/>
      <c r="E334" s="119"/>
      <c r="F334" s="119"/>
      <c r="G334" s="119" t="s">
        <v>750</v>
      </c>
      <c r="H334" s="121" t="s">
        <v>1078</v>
      </c>
      <c r="I334" s="119" t="s">
        <v>752</v>
      </c>
      <c r="J334" s="122">
        <v>3884.84</v>
      </c>
    </row>
    <row r="335" spans="1:10" ht="15" thickTop="1">
      <c r="A335" s="123"/>
      <c r="B335" s="85"/>
      <c r="C335" s="85"/>
      <c r="D335" s="58"/>
      <c r="E335" s="85"/>
      <c r="F335" s="85"/>
      <c r="G335" s="85"/>
      <c r="H335" s="85"/>
      <c r="I335" s="85"/>
      <c r="J335" s="124"/>
    </row>
    <row r="336" spans="1:10" ht="30">
      <c r="A336" s="109" t="s">
        <v>102</v>
      </c>
      <c r="B336" s="46" t="s">
        <v>1</v>
      </c>
      <c r="C336" s="46" t="s">
        <v>2</v>
      </c>
      <c r="D336" s="55" t="s">
        <v>3</v>
      </c>
      <c r="E336" s="457" t="s">
        <v>742</v>
      </c>
      <c r="F336" s="457"/>
      <c r="G336" s="46" t="s">
        <v>4</v>
      </c>
      <c r="H336" s="46" t="s">
        <v>5</v>
      </c>
      <c r="I336" s="46" t="s">
        <v>6</v>
      </c>
      <c r="J336" s="110" t="s">
        <v>7</v>
      </c>
    </row>
    <row r="337" spans="1:10" ht="38.25">
      <c r="A337" s="125" t="s">
        <v>753</v>
      </c>
      <c r="B337" s="60" t="s">
        <v>103</v>
      </c>
      <c r="C337" s="60" t="s">
        <v>12</v>
      </c>
      <c r="D337" s="59" t="s">
        <v>104</v>
      </c>
      <c r="E337" s="458" t="s">
        <v>957</v>
      </c>
      <c r="F337" s="458"/>
      <c r="G337" s="60" t="s">
        <v>35</v>
      </c>
      <c r="H337" s="86">
        <v>1</v>
      </c>
      <c r="I337" s="87">
        <v>67.510000000000005</v>
      </c>
      <c r="J337" s="126">
        <v>67.510000000000005</v>
      </c>
    </row>
    <row r="338" spans="1:10" ht="38.25">
      <c r="A338" s="127" t="s">
        <v>755</v>
      </c>
      <c r="B338" s="62" t="s">
        <v>950</v>
      </c>
      <c r="C338" s="62" t="s">
        <v>12</v>
      </c>
      <c r="D338" s="61" t="s">
        <v>951</v>
      </c>
      <c r="E338" s="459" t="s">
        <v>774</v>
      </c>
      <c r="F338" s="459"/>
      <c r="G338" s="62" t="s">
        <v>952</v>
      </c>
      <c r="H338" s="88">
        <v>5.2999999999999999E-2</v>
      </c>
      <c r="I338" s="89">
        <v>34.229999999999997</v>
      </c>
      <c r="J338" s="128">
        <v>1.81</v>
      </c>
    </row>
    <row r="339" spans="1:10" ht="25.5">
      <c r="A339" s="127" t="s">
        <v>755</v>
      </c>
      <c r="B339" s="62" t="s">
        <v>953</v>
      </c>
      <c r="C339" s="62" t="s">
        <v>12</v>
      </c>
      <c r="D339" s="61" t="s">
        <v>954</v>
      </c>
      <c r="E339" s="459" t="s">
        <v>758</v>
      </c>
      <c r="F339" s="459"/>
      <c r="G339" s="62" t="s">
        <v>14</v>
      </c>
      <c r="H339" s="88">
        <v>0.47699999999999998</v>
      </c>
      <c r="I339" s="89">
        <v>21.73</v>
      </c>
      <c r="J339" s="128">
        <v>10.36</v>
      </c>
    </row>
    <row r="340" spans="1:10" ht="38.25">
      <c r="A340" s="127" t="s">
        <v>755</v>
      </c>
      <c r="B340" s="62" t="s">
        <v>958</v>
      </c>
      <c r="C340" s="62" t="s">
        <v>12</v>
      </c>
      <c r="D340" s="61" t="s">
        <v>959</v>
      </c>
      <c r="E340" s="459" t="s">
        <v>774</v>
      </c>
      <c r="F340" s="459"/>
      <c r="G340" s="62" t="s">
        <v>775</v>
      </c>
      <c r="H340" s="88">
        <v>1.2999999999999999E-2</v>
      </c>
      <c r="I340" s="89">
        <v>35.68</v>
      </c>
      <c r="J340" s="128">
        <v>0.46</v>
      </c>
    </row>
    <row r="341" spans="1:10" ht="25.5">
      <c r="A341" s="127" t="s">
        <v>755</v>
      </c>
      <c r="B341" s="62" t="s">
        <v>770</v>
      </c>
      <c r="C341" s="62" t="s">
        <v>12</v>
      </c>
      <c r="D341" s="61" t="s">
        <v>771</v>
      </c>
      <c r="E341" s="459" t="s">
        <v>758</v>
      </c>
      <c r="F341" s="459"/>
      <c r="G341" s="62" t="s">
        <v>14</v>
      </c>
      <c r="H341" s="88">
        <v>1.0880000000000001</v>
      </c>
      <c r="I341" s="89">
        <v>25.79</v>
      </c>
      <c r="J341" s="128">
        <v>28.05</v>
      </c>
    </row>
    <row r="342" spans="1:10" ht="25.5">
      <c r="A342" s="129" t="s">
        <v>743</v>
      </c>
      <c r="B342" s="64" t="s">
        <v>1030</v>
      </c>
      <c r="C342" s="64" t="s">
        <v>12</v>
      </c>
      <c r="D342" s="63" t="s">
        <v>1031</v>
      </c>
      <c r="E342" s="456" t="s">
        <v>766</v>
      </c>
      <c r="F342" s="456"/>
      <c r="G342" s="64" t="s">
        <v>80</v>
      </c>
      <c r="H342" s="90">
        <v>5.2999999999999999E-2</v>
      </c>
      <c r="I342" s="91">
        <v>19.899999999999999</v>
      </c>
      <c r="J342" s="130">
        <v>1.05</v>
      </c>
    </row>
    <row r="343" spans="1:10" ht="25.5">
      <c r="A343" s="129" t="s">
        <v>743</v>
      </c>
      <c r="B343" s="64" t="s">
        <v>1027</v>
      </c>
      <c r="C343" s="64" t="s">
        <v>12</v>
      </c>
      <c r="D343" s="63" t="s">
        <v>1028</v>
      </c>
      <c r="E343" s="456" t="s">
        <v>766</v>
      </c>
      <c r="F343" s="456"/>
      <c r="G343" s="64" t="s">
        <v>1029</v>
      </c>
      <c r="H343" s="90">
        <v>1.67E-2</v>
      </c>
      <c r="I343" s="91">
        <v>9.3000000000000007</v>
      </c>
      <c r="J343" s="130">
        <v>0.15</v>
      </c>
    </row>
    <row r="344" spans="1:10" ht="25.5">
      <c r="A344" s="129" t="s">
        <v>743</v>
      </c>
      <c r="B344" s="64" t="s">
        <v>1034</v>
      </c>
      <c r="C344" s="64" t="s">
        <v>12</v>
      </c>
      <c r="D344" s="63" t="s">
        <v>1035</v>
      </c>
      <c r="E344" s="456" t="s">
        <v>766</v>
      </c>
      <c r="F344" s="456"/>
      <c r="G344" s="64" t="s">
        <v>70</v>
      </c>
      <c r="H344" s="90">
        <v>1.1339999999999999</v>
      </c>
      <c r="I344" s="91">
        <v>15.63</v>
      </c>
      <c r="J344" s="130">
        <v>17.72</v>
      </c>
    </row>
    <row r="345" spans="1:10" ht="25.5">
      <c r="A345" s="129" t="s">
        <v>743</v>
      </c>
      <c r="B345" s="64" t="s">
        <v>780</v>
      </c>
      <c r="C345" s="64" t="s">
        <v>12</v>
      </c>
      <c r="D345" s="63" t="s">
        <v>781</v>
      </c>
      <c r="E345" s="456" t="s">
        <v>766</v>
      </c>
      <c r="F345" s="456"/>
      <c r="G345" s="64" t="s">
        <v>70</v>
      </c>
      <c r="H345" s="90">
        <v>0.60499999999999998</v>
      </c>
      <c r="I345" s="91">
        <v>9.42</v>
      </c>
      <c r="J345" s="130">
        <v>5.69</v>
      </c>
    </row>
    <row r="346" spans="1:10" ht="25.5">
      <c r="A346" s="129" t="s">
        <v>743</v>
      </c>
      <c r="B346" s="64" t="s">
        <v>1025</v>
      </c>
      <c r="C346" s="64" t="s">
        <v>12</v>
      </c>
      <c r="D346" s="63" t="s">
        <v>1026</v>
      </c>
      <c r="E346" s="456" t="s">
        <v>766</v>
      </c>
      <c r="F346" s="456"/>
      <c r="G346" s="64" t="s">
        <v>70</v>
      </c>
      <c r="H346" s="90">
        <v>0.54700000000000004</v>
      </c>
      <c r="I346" s="91">
        <v>3.3</v>
      </c>
      <c r="J346" s="130">
        <v>1.8</v>
      </c>
    </row>
    <row r="347" spans="1:10" ht="25.5">
      <c r="A347" s="129" t="s">
        <v>743</v>
      </c>
      <c r="B347" s="64" t="s">
        <v>1036</v>
      </c>
      <c r="C347" s="64" t="s">
        <v>12</v>
      </c>
      <c r="D347" s="63" t="s">
        <v>1037</v>
      </c>
      <c r="E347" s="456" t="s">
        <v>766</v>
      </c>
      <c r="F347" s="456"/>
      <c r="G347" s="64" t="s">
        <v>80</v>
      </c>
      <c r="H347" s="90">
        <v>2.5999999999999999E-2</v>
      </c>
      <c r="I347" s="91">
        <v>16.43</v>
      </c>
      <c r="J347" s="130">
        <v>0.42</v>
      </c>
    </row>
    <row r="348" spans="1:10" ht="25.5">
      <c r="A348" s="113"/>
      <c r="B348" s="114"/>
      <c r="C348" s="114"/>
      <c r="D348" s="115"/>
      <c r="E348" s="114" t="s">
        <v>745</v>
      </c>
      <c r="F348" s="116">
        <v>33.630000000000003</v>
      </c>
      <c r="G348" s="114" t="s">
        <v>746</v>
      </c>
      <c r="H348" s="116">
        <v>0</v>
      </c>
      <c r="I348" s="114" t="s">
        <v>747</v>
      </c>
      <c r="J348" s="117">
        <v>33.630000000000003</v>
      </c>
    </row>
    <row r="349" spans="1:10" ht="25.5">
      <c r="A349" s="113"/>
      <c r="B349" s="114"/>
      <c r="C349" s="114"/>
      <c r="D349" s="115"/>
      <c r="E349" s="114" t="s">
        <v>748</v>
      </c>
      <c r="F349" s="116">
        <v>17.71</v>
      </c>
      <c r="G349" s="114"/>
      <c r="H349" s="460" t="s">
        <v>749</v>
      </c>
      <c r="I349" s="460"/>
      <c r="J349" s="117">
        <v>85.22</v>
      </c>
    </row>
    <row r="350" spans="1:10" ht="26.25" thickBot="1">
      <c r="A350" s="118"/>
      <c r="B350" s="119"/>
      <c r="C350" s="119"/>
      <c r="D350" s="120"/>
      <c r="E350" s="119"/>
      <c r="F350" s="119"/>
      <c r="G350" s="119" t="s">
        <v>750</v>
      </c>
      <c r="H350" s="121" t="s">
        <v>1079</v>
      </c>
      <c r="I350" s="119" t="s">
        <v>752</v>
      </c>
      <c r="J350" s="122">
        <v>6408.54</v>
      </c>
    </row>
    <row r="351" spans="1:10" ht="15" thickTop="1">
      <c r="A351" s="123"/>
      <c r="B351" s="85"/>
      <c r="C351" s="85"/>
      <c r="D351" s="58"/>
      <c r="E351" s="85"/>
      <c r="F351" s="85"/>
      <c r="G351" s="85"/>
      <c r="H351" s="85"/>
      <c r="I351" s="85"/>
      <c r="J351" s="124"/>
    </row>
    <row r="352" spans="1:10" ht="30">
      <c r="A352" s="109" t="s">
        <v>105</v>
      </c>
      <c r="B352" s="46" t="s">
        <v>1</v>
      </c>
      <c r="C352" s="46" t="s">
        <v>2</v>
      </c>
      <c r="D352" s="55" t="s">
        <v>3</v>
      </c>
      <c r="E352" s="457" t="s">
        <v>742</v>
      </c>
      <c r="F352" s="457"/>
      <c r="G352" s="46" t="s">
        <v>4</v>
      </c>
      <c r="H352" s="46" t="s">
        <v>5</v>
      </c>
      <c r="I352" s="46" t="s">
        <v>6</v>
      </c>
      <c r="J352" s="110" t="s">
        <v>7</v>
      </c>
    </row>
    <row r="353" spans="1:10" ht="51">
      <c r="A353" s="125" t="s">
        <v>753</v>
      </c>
      <c r="B353" s="60" t="s">
        <v>78</v>
      </c>
      <c r="C353" s="60" t="s">
        <v>12</v>
      </c>
      <c r="D353" s="59" t="s">
        <v>79</v>
      </c>
      <c r="E353" s="458" t="s">
        <v>957</v>
      </c>
      <c r="F353" s="458"/>
      <c r="G353" s="60" t="s">
        <v>80</v>
      </c>
      <c r="H353" s="86">
        <v>1</v>
      </c>
      <c r="I353" s="87">
        <v>17.14</v>
      </c>
      <c r="J353" s="126">
        <v>17.14</v>
      </c>
    </row>
    <row r="354" spans="1:10" ht="25.5">
      <c r="A354" s="127" t="s">
        <v>755</v>
      </c>
      <c r="B354" s="62" t="s">
        <v>1039</v>
      </c>
      <c r="C354" s="62" t="s">
        <v>12</v>
      </c>
      <c r="D354" s="61" t="s">
        <v>1040</v>
      </c>
      <c r="E354" s="459" t="s">
        <v>758</v>
      </c>
      <c r="F354" s="459"/>
      <c r="G354" s="62" t="s">
        <v>14</v>
      </c>
      <c r="H354" s="88">
        <v>0.14280000000000001</v>
      </c>
      <c r="I354" s="89">
        <v>26.01</v>
      </c>
      <c r="J354" s="128">
        <v>3.71</v>
      </c>
    </row>
    <row r="355" spans="1:10" ht="25.5">
      <c r="A355" s="127" t="s">
        <v>755</v>
      </c>
      <c r="B355" s="62" t="s">
        <v>1041</v>
      </c>
      <c r="C355" s="62" t="s">
        <v>12</v>
      </c>
      <c r="D355" s="61" t="s">
        <v>1042</v>
      </c>
      <c r="E355" s="459" t="s">
        <v>758</v>
      </c>
      <c r="F355" s="459"/>
      <c r="G355" s="62" t="s">
        <v>14</v>
      </c>
      <c r="H355" s="88">
        <v>2.3300000000000001E-2</v>
      </c>
      <c r="I355" s="89">
        <v>21.89</v>
      </c>
      <c r="J355" s="128">
        <v>0.51</v>
      </c>
    </row>
    <row r="356" spans="1:10" ht="25.5">
      <c r="A356" s="127" t="s">
        <v>755</v>
      </c>
      <c r="B356" s="62" t="s">
        <v>1043</v>
      </c>
      <c r="C356" s="62" t="s">
        <v>12</v>
      </c>
      <c r="D356" s="61" t="s">
        <v>1044</v>
      </c>
      <c r="E356" s="459" t="s">
        <v>957</v>
      </c>
      <c r="F356" s="459"/>
      <c r="G356" s="62" t="s">
        <v>80</v>
      </c>
      <c r="H356" s="88">
        <v>1</v>
      </c>
      <c r="I356" s="89">
        <v>12.08</v>
      </c>
      <c r="J356" s="128">
        <v>12.08</v>
      </c>
    </row>
    <row r="357" spans="1:10" ht="38.25">
      <c r="A357" s="129" t="s">
        <v>743</v>
      </c>
      <c r="B357" s="64" t="s">
        <v>1045</v>
      </c>
      <c r="C357" s="64" t="s">
        <v>12</v>
      </c>
      <c r="D357" s="63" t="s">
        <v>1046</v>
      </c>
      <c r="E357" s="456" t="s">
        <v>766</v>
      </c>
      <c r="F357" s="456"/>
      <c r="G357" s="64" t="s">
        <v>220</v>
      </c>
      <c r="H357" s="90">
        <v>0.97</v>
      </c>
      <c r="I357" s="91">
        <v>0.22</v>
      </c>
      <c r="J357" s="130">
        <v>0.21</v>
      </c>
    </row>
    <row r="358" spans="1:10" ht="25.5">
      <c r="A358" s="129" t="s">
        <v>743</v>
      </c>
      <c r="B358" s="64" t="s">
        <v>1047</v>
      </c>
      <c r="C358" s="64" t="s">
        <v>12</v>
      </c>
      <c r="D358" s="63" t="s">
        <v>1048</v>
      </c>
      <c r="E358" s="456" t="s">
        <v>766</v>
      </c>
      <c r="F358" s="456"/>
      <c r="G358" s="64" t="s">
        <v>80</v>
      </c>
      <c r="H358" s="90">
        <v>2.5000000000000001E-2</v>
      </c>
      <c r="I358" s="91">
        <v>25.59</v>
      </c>
      <c r="J358" s="130">
        <v>0.63</v>
      </c>
    </row>
    <row r="359" spans="1:10" ht="25.5">
      <c r="A359" s="113"/>
      <c r="B359" s="114"/>
      <c r="C359" s="114"/>
      <c r="D359" s="115"/>
      <c r="E359" s="114" t="s">
        <v>745</v>
      </c>
      <c r="F359" s="116">
        <v>4.2</v>
      </c>
      <c r="G359" s="114" t="s">
        <v>746</v>
      </c>
      <c r="H359" s="116">
        <v>0</v>
      </c>
      <c r="I359" s="114" t="s">
        <v>747</v>
      </c>
      <c r="J359" s="117">
        <v>4.2</v>
      </c>
    </row>
    <row r="360" spans="1:10" ht="25.5">
      <c r="A360" s="113"/>
      <c r="B360" s="114"/>
      <c r="C360" s="114"/>
      <c r="D360" s="115"/>
      <c r="E360" s="114" t="s">
        <v>748</v>
      </c>
      <c r="F360" s="116">
        <v>4.49</v>
      </c>
      <c r="G360" s="114"/>
      <c r="H360" s="460" t="s">
        <v>749</v>
      </c>
      <c r="I360" s="460"/>
      <c r="J360" s="117">
        <v>21.63</v>
      </c>
    </row>
    <row r="361" spans="1:10" ht="26.25" thickBot="1">
      <c r="A361" s="118"/>
      <c r="B361" s="119"/>
      <c r="C361" s="119"/>
      <c r="D361" s="120"/>
      <c r="E361" s="119"/>
      <c r="F361" s="119"/>
      <c r="G361" s="119" t="s">
        <v>750</v>
      </c>
      <c r="H361" s="121" t="s">
        <v>1080</v>
      </c>
      <c r="I361" s="119" t="s">
        <v>752</v>
      </c>
      <c r="J361" s="122">
        <v>8.43</v>
      </c>
    </row>
    <row r="362" spans="1:10" ht="15" thickTop="1">
      <c r="A362" s="123"/>
      <c r="B362" s="85"/>
      <c r="C362" s="85"/>
      <c r="D362" s="58"/>
      <c r="E362" s="85"/>
      <c r="F362" s="85"/>
      <c r="G362" s="85"/>
      <c r="H362" s="85"/>
      <c r="I362" s="85"/>
      <c r="J362" s="124"/>
    </row>
    <row r="363" spans="1:10" ht="30">
      <c r="A363" s="109" t="s">
        <v>106</v>
      </c>
      <c r="B363" s="46" t="s">
        <v>1</v>
      </c>
      <c r="C363" s="46" t="s">
        <v>2</v>
      </c>
      <c r="D363" s="55" t="s">
        <v>3</v>
      </c>
      <c r="E363" s="457" t="s">
        <v>742</v>
      </c>
      <c r="F363" s="457"/>
      <c r="G363" s="46" t="s">
        <v>4</v>
      </c>
      <c r="H363" s="46" t="s">
        <v>5</v>
      </c>
      <c r="I363" s="46" t="s">
        <v>6</v>
      </c>
      <c r="J363" s="110" t="s">
        <v>7</v>
      </c>
    </row>
    <row r="364" spans="1:10" ht="51">
      <c r="A364" s="125" t="s">
        <v>753</v>
      </c>
      <c r="B364" s="60" t="s">
        <v>82</v>
      </c>
      <c r="C364" s="60" t="s">
        <v>12</v>
      </c>
      <c r="D364" s="59" t="s">
        <v>83</v>
      </c>
      <c r="E364" s="458" t="s">
        <v>957</v>
      </c>
      <c r="F364" s="458"/>
      <c r="G364" s="60" t="s">
        <v>80</v>
      </c>
      <c r="H364" s="86">
        <v>1</v>
      </c>
      <c r="I364" s="87">
        <v>15.91</v>
      </c>
      <c r="J364" s="126">
        <v>15.91</v>
      </c>
    </row>
    <row r="365" spans="1:10" ht="25.5">
      <c r="A365" s="127" t="s">
        <v>755</v>
      </c>
      <c r="B365" s="62" t="s">
        <v>1041</v>
      </c>
      <c r="C365" s="62" t="s">
        <v>12</v>
      </c>
      <c r="D365" s="61" t="s">
        <v>1042</v>
      </c>
      <c r="E365" s="459" t="s">
        <v>758</v>
      </c>
      <c r="F365" s="459"/>
      <c r="G365" s="62" t="s">
        <v>14</v>
      </c>
      <c r="H365" s="88">
        <v>1.66E-2</v>
      </c>
      <c r="I365" s="89">
        <v>21.89</v>
      </c>
      <c r="J365" s="128">
        <v>0.36</v>
      </c>
    </row>
    <row r="366" spans="1:10" ht="25.5">
      <c r="A366" s="127" t="s">
        <v>755</v>
      </c>
      <c r="B366" s="62" t="s">
        <v>1039</v>
      </c>
      <c r="C366" s="62" t="s">
        <v>12</v>
      </c>
      <c r="D366" s="61" t="s">
        <v>1040</v>
      </c>
      <c r="E366" s="459" t="s">
        <v>758</v>
      </c>
      <c r="F366" s="459"/>
      <c r="G366" s="62" t="s">
        <v>14</v>
      </c>
      <c r="H366" s="88">
        <v>0.10150000000000001</v>
      </c>
      <c r="I366" s="89">
        <v>26.01</v>
      </c>
      <c r="J366" s="128">
        <v>2.64</v>
      </c>
    </row>
    <row r="367" spans="1:10" ht="25.5">
      <c r="A367" s="127" t="s">
        <v>755</v>
      </c>
      <c r="B367" s="62" t="s">
        <v>1050</v>
      </c>
      <c r="C367" s="62" t="s">
        <v>12</v>
      </c>
      <c r="D367" s="61" t="s">
        <v>1051</v>
      </c>
      <c r="E367" s="459" t="s">
        <v>957</v>
      </c>
      <c r="F367" s="459"/>
      <c r="G367" s="62" t="s">
        <v>80</v>
      </c>
      <c r="H367" s="88">
        <v>1</v>
      </c>
      <c r="I367" s="89">
        <v>12.12</v>
      </c>
      <c r="J367" s="128">
        <v>12.12</v>
      </c>
    </row>
    <row r="368" spans="1:10" ht="25.5">
      <c r="A368" s="129" t="s">
        <v>743</v>
      </c>
      <c r="B368" s="64" t="s">
        <v>1047</v>
      </c>
      <c r="C368" s="64" t="s">
        <v>12</v>
      </c>
      <c r="D368" s="63" t="s">
        <v>1048</v>
      </c>
      <c r="E368" s="456" t="s">
        <v>766</v>
      </c>
      <c r="F368" s="456"/>
      <c r="G368" s="64" t="s">
        <v>80</v>
      </c>
      <c r="H368" s="90">
        <v>2.5000000000000001E-2</v>
      </c>
      <c r="I368" s="91">
        <v>25.59</v>
      </c>
      <c r="J368" s="130">
        <v>0.63</v>
      </c>
    </row>
    <row r="369" spans="1:10" ht="38.25">
      <c r="A369" s="129" t="s">
        <v>743</v>
      </c>
      <c r="B369" s="64" t="s">
        <v>1045</v>
      </c>
      <c r="C369" s="64" t="s">
        <v>12</v>
      </c>
      <c r="D369" s="63" t="s">
        <v>1046</v>
      </c>
      <c r="E369" s="456" t="s">
        <v>766</v>
      </c>
      <c r="F369" s="456"/>
      <c r="G369" s="64" t="s">
        <v>220</v>
      </c>
      <c r="H369" s="90">
        <v>0.74299999999999999</v>
      </c>
      <c r="I369" s="91">
        <v>0.22</v>
      </c>
      <c r="J369" s="130">
        <v>0.16</v>
      </c>
    </row>
    <row r="370" spans="1:10" ht="25.5">
      <c r="A370" s="113"/>
      <c r="B370" s="114"/>
      <c r="C370" s="114"/>
      <c r="D370" s="115"/>
      <c r="E370" s="114" t="s">
        <v>745</v>
      </c>
      <c r="F370" s="116">
        <v>2.83</v>
      </c>
      <c r="G370" s="114" t="s">
        <v>746</v>
      </c>
      <c r="H370" s="116">
        <v>0</v>
      </c>
      <c r="I370" s="114" t="s">
        <v>747</v>
      </c>
      <c r="J370" s="117">
        <v>2.83</v>
      </c>
    </row>
    <row r="371" spans="1:10" ht="25.5">
      <c r="A371" s="113"/>
      <c r="B371" s="114"/>
      <c r="C371" s="114"/>
      <c r="D371" s="115"/>
      <c r="E371" s="114" t="s">
        <v>748</v>
      </c>
      <c r="F371" s="116">
        <v>4.17</v>
      </c>
      <c r="G371" s="114"/>
      <c r="H371" s="460" t="s">
        <v>749</v>
      </c>
      <c r="I371" s="460"/>
      <c r="J371" s="117">
        <v>20.079999999999998</v>
      </c>
    </row>
    <row r="372" spans="1:10" ht="26.25" thickBot="1">
      <c r="A372" s="118"/>
      <c r="B372" s="119"/>
      <c r="C372" s="119"/>
      <c r="D372" s="120"/>
      <c r="E372" s="119"/>
      <c r="F372" s="119"/>
      <c r="G372" s="119" t="s">
        <v>750</v>
      </c>
      <c r="H372" s="121" t="s">
        <v>1081</v>
      </c>
      <c r="I372" s="119" t="s">
        <v>752</v>
      </c>
      <c r="J372" s="122">
        <v>1667.44</v>
      </c>
    </row>
    <row r="373" spans="1:10" ht="15" thickTop="1">
      <c r="A373" s="123"/>
      <c r="B373" s="85"/>
      <c r="C373" s="85"/>
      <c r="D373" s="58"/>
      <c r="E373" s="85"/>
      <c r="F373" s="85"/>
      <c r="G373" s="85"/>
      <c r="H373" s="85"/>
      <c r="I373" s="85"/>
      <c r="J373" s="124"/>
    </row>
    <row r="374" spans="1:10" ht="30">
      <c r="A374" s="109" t="s">
        <v>107</v>
      </c>
      <c r="B374" s="46" t="s">
        <v>1</v>
      </c>
      <c r="C374" s="46" t="s">
        <v>2</v>
      </c>
      <c r="D374" s="55" t="s">
        <v>3</v>
      </c>
      <c r="E374" s="457" t="s">
        <v>742</v>
      </c>
      <c r="F374" s="457"/>
      <c r="G374" s="46" t="s">
        <v>4</v>
      </c>
      <c r="H374" s="46" t="s">
        <v>5</v>
      </c>
      <c r="I374" s="46" t="s">
        <v>6</v>
      </c>
      <c r="J374" s="110" t="s">
        <v>7</v>
      </c>
    </row>
    <row r="375" spans="1:10" ht="51">
      <c r="A375" s="125" t="s">
        <v>753</v>
      </c>
      <c r="B375" s="60" t="s">
        <v>85</v>
      </c>
      <c r="C375" s="60" t="s">
        <v>12</v>
      </c>
      <c r="D375" s="59" t="s">
        <v>86</v>
      </c>
      <c r="E375" s="458" t="s">
        <v>957</v>
      </c>
      <c r="F375" s="458"/>
      <c r="G375" s="60" t="s">
        <v>80</v>
      </c>
      <c r="H375" s="86">
        <v>1</v>
      </c>
      <c r="I375" s="87">
        <v>14.05</v>
      </c>
      <c r="J375" s="126">
        <v>14.05</v>
      </c>
    </row>
    <row r="376" spans="1:10" ht="25.5">
      <c r="A376" s="127" t="s">
        <v>755</v>
      </c>
      <c r="B376" s="62" t="s">
        <v>1041</v>
      </c>
      <c r="C376" s="62" t="s">
        <v>12</v>
      </c>
      <c r="D376" s="61" t="s">
        <v>1042</v>
      </c>
      <c r="E376" s="459" t="s">
        <v>758</v>
      </c>
      <c r="F376" s="459"/>
      <c r="G376" s="62" t="s">
        <v>14</v>
      </c>
      <c r="H376" s="88">
        <v>1.1599999999999999E-2</v>
      </c>
      <c r="I376" s="89">
        <v>21.89</v>
      </c>
      <c r="J376" s="128">
        <v>0.25</v>
      </c>
    </row>
    <row r="377" spans="1:10" ht="25.5">
      <c r="A377" s="127" t="s">
        <v>755</v>
      </c>
      <c r="B377" s="62" t="s">
        <v>1039</v>
      </c>
      <c r="C377" s="62" t="s">
        <v>12</v>
      </c>
      <c r="D377" s="61" t="s">
        <v>1040</v>
      </c>
      <c r="E377" s="459" t="s">
        <v>758</v>
      </c>
      <c r="F377" s="459"/>
      <c r="G377" s="62" t="s">
        <v>14</v>
      </c>
      <c r="H377" s="88">
        <v>7.0900000000000005E-2</v>
      </c>
      <c r="I377" s="89">
        <v>26.01</v>
      </c>
      <c r="J377" s="128">
        <v>1.84</v>
      </c>
    </row>
    <row r="378" spans="1:10" ht="25.5">
      <c r="A378" s="127" t="s">
        <v>755</v>
      </c>
      <c r="B378" s="62" t="s">
        <v>1053</v>
      </c>
      <c r="C378" s="62" t="s">
        <v>12</v>
      </c>
      <c r="D378" s="61" t="s">
        <v>1054</v>
      </c>
      <c r="E378" s="459" t="s">
        <v>957</v>
      </c>
      <c r="F378" s="459"/>
      <c r="G378" s="62" t="s">
        <v>80</v>
      </c>
      <c r="H378" s="88">
        <v>1</v>
      </c>
      <c r="I378" s="89">
        <v>11.22</v>
      </c>
      <c r="J378" s="128">
        <v>11.22</v>
      </c>
    </row>
    <row r="379" spans="1:10" ht="38.25">
      <c r="A379" s="129" t="s">
        <v>743</v>
      </c>
      <c r="B379" s="64" t="s">
        <v>1045</v>
      </c>
      <c r="C379" s="64" t="s">
        <v>12</v>
      </c>
      <c r="D379" s="63" t="s">
        <v>1046</v>
      </c>
      <c r="E379" s="456" t="s">
        <v>766</v>
      </c>
      <c r="F379" s="456"/>
      <c r="G379" s="64" t="s">
        <v>220</v>
      </c>
      <c r="H379" s="90">
        <v>0.54300000000000004</v>
      </c>
      <c r="I379" s="91">
        <v>0.22</v>
      </c>
      <c r="J379" s="130">
        <v>0.11</v>
      </c>
    </row>
    <row r="380" spans="1:10" ht="25.5">
      <c r="A380" s="129" t="s">
        <v>743</v>
      </c>
      <c r="B380" s="64" t="s">
        <v>1047</v>
      </c>
      <c r="C380" s="64" t="s">
        <v>12</v>
      </c>
      <c r="D380" s="63" t="s">
        <v>1048</v>
      </c>
      <c r="E380" s="456" t="s">
        <v>766</v>
      </c>
      <c r="F380" s="456"/>
      <c r="G380" s="64" t="s">
        <v>80</v>
      </c>
      <c r="H380" s="90">
        <v>2.5000000000000001E-2</v>
      </c>
      <c r="I380" s="91">
        <v>25.59</v>
      </c>
      <c r="J380" s="130">
        <v>0.63</v>
      </c>
    </row>
    <row r="381" spans="1:10" ht="25.5">
      <c r="A381" s="113"/>
      <c r="B381" s="114"/>
      <c r="C381" s="114"/>
      <c r="D381" s="115"/>
      <c r="E381" s="114" t="s">
        <v>745</v>
      </c>
      <c r="F381" s="116">
        <v>1.92</v>
      </c>
      <c r="G381" s="114" t="s">
        <v>746</v>
      </c>
      <c r="H381" s="116">
        <v>0</v>
      </c>
      <c r="I381" s="114" t="s">
        <v>747</v>
      </c>
      <c r="J381" s="117">
        <v>1.92</v>
      </c>
    </row>
    <row r="382" spans="1:10" ht="25.5">
      <c r="A382" s="113"/>
      <c r="B382" s="114"/>
      <c r="C382" s="114"/>
      <c r="D382" s="115"/>
      <c r="E382" s="114" t="s">
        <v>748</v>
      </c>
      <c r="F382" s="116">
        <v>3.68</v>
      </c>
      <c r="G382" s="114"/>
      <c r="H382" s="460" t="s">
        <v>749</v>
      </c>
      <c r="I382" s="460"/>
      <c r="J382" s="117">
        <v>17.73</v>
      </c>
    </row>
    <row r="383" spans="1:10" ht="26.25" thickBot="1">
      <c r="A383" s="118"/>
      <c r="B383" s="119"/>
      <c r="C383" s="119"/>
      <c r="D383" s="120"/>
      <c r="E383" s="119"/>
      <c r="F383" s="119"/>
      <c r="G383" s="119" t="s">
        <v>750</v>
      </c>
      <c r="H383" s="121" t="s">
        <v>1082</v>
      </c>
      <c r="I383" s="119" t="s">
        <v>752</v>
      </c>
      <c r="J383" s="122">
        <v>2561.09</v>
      </c>
    </row>
    <row r="384" spans="1:10" ht="15" thickTop="1">
      <c r="A384" s="123"/>
      <c r="B384" s="85"/>
      <c r="C384" s="85"/>
      <c r="D384" s="58"/>
      <c r="E384" s="85"/>
      <c r="F384" s="85"/>
      <c r="G384" s="85"/>
      <c r="H384" s="85"/>
      <c r="I384" s="85"/>
      <c r="J384" s="124"/>
    </row>
    <row r="385" spans="1:10" ht="30">
      <c r="A385" s="109" t="s">
        <v>108</v>
      </c>
      <c r="B385" s="46" t="s">
        <v>1</v>
      </c>
      <c r="C385" s="46" t="s">
        <v>2</v>
      </c>
      <c r="D385" s="55" t="s">
        <v>3</v>
      </c>
      <c r="E385" s="457" t="s">
        <v>742</v>
      </c>
      <c r="F385" s="457"/>
      <c r="G385" s="46" t="s">
        <v>4</v>
      </c>
      <c r="H385" s="46" t="s">
        <v>5</v>
      </c>
      <c r="I385" s="46" t="s">
        <v>6</v>
      </c>
      <c r="J385" s="110" t="s">
        <v>7</v>
      </c>
    </row>
    <row r="386" spans="1:10" ht="51">
      <c r="A386" s="125" t="s">
        <v>753</v>
      </c>
      <c r="B386" s="60" t="s">
        <v>91</v>
      </c>
      <c r="C386" s="60" t="s">
        <v>12</v>
      </c>
      <c r="D386" s="59" t="s">
        <v>92</v>
      </c>
      <c r="E386" s="458" t="s">
        <v>957</v>
      </c>
      <c r="F386" s="458"/>
      <c r="G386" s="60" t="s">
        <v>80</v>
      </c>
      <c r="H386" s="86">
        <v>1</v>
      </c>
      <c r="I386" s="87">
        <v>18.32</v>
      </c>
      <c r="J386" s="126">
        <v>18.32</v>
      </c>
    </row>
    <row r="387" spans="1:10" ht="25.5">
      <c r="A387" s="127" t="s">
        <v>755</v>
      </c>
      <c r="B387" s="62" t="s">
        <v>1041</v>
      </c>
      <c r="C387" s="62" t="s">
        <v>12</v>
      </c>
      <c r="D387" s="61" t="s">
        <v>1042</v>
      </c>
      <c r="E387" s="459" t="s">
        <v>758</v>
      </c>
      <c r="F387" s="459"/>
      <c r="G387" s="62" t="s">
        <v>14</v>
      </c>
      <c r="H387" s="88">
        <v>3.1600000000000003E-2</v>
      </c>
      <c r="I387" s="89">
        <v>21.89</v>
      </c>
      <c r="J387" s="128">
        <v>0.69</v>
      </c>
    </row>
    <row r="388" spans="1:10" ht="25.5">
      <c r="A388" s="127" t="s">
        <v>755</v>
      </c>
      <c r="B388" s="62" t="s">
        <v>1039</v>
      </c>
      <c r="C388" s="62" t="s">
        <v>12</v>
      </c>
      <c r="D388" s="61" t="s">
        <v>1040</v>
      </c>
      <c r="E388" s="459" t="s">
        <v>758</v>
      </c>
      <c r="F388" s="459"/>
      <c r="G388" s="62" t="s">
        <v>14</v>
      </c>
      <c r="H388" s="88">
        <v>0.1933</v>
      </c>
      <c r="I388" s="89">
        <v>26.01</v>
      </c>
      <c r="J388" s="128">
        <v>5.0199999999999996</v>
      </c>
    </row>
    <row r="389" spans="1:10" ht="25.5">
      <c r="A389" s="127" t="s">
        <v>755</v>
      </c>
      <c r="B389" s="62" t="s">
        <v>1059</v>
      </c>
      <c r="C389" s="62" t="s">
        <v>12</v>
      </c>
      <c r="D389" s="61" t="s">
        <v>1060</v>
      </c>
      <c r="E389" s="459" t="s">
        <v>957</v>
      </c>
      <c r="F389" s="459"/>
      <c r="G389" s="62" t="s">
        <v>80</v>
      </c>
      <c r="H389" s="88">
        <v>1</v>
      </c>
      <c r="I389" s="89">
        <v>11.72</v>
      </c>
      <c r="J389" s="128">
        <v>11.72</v>
      </c>
    </row>
    <row r="390" spans="1:10" ht="25.5">
      <c r="A390" s="129" t="s">
        <v>743</v>
      </c>
      <c r="B390" s="64" t="s">
        <v>1047</v>
      </c>
      <c r="C390" s="64" t="s">
        <v>12</v>
      </c>
      <c r="D390" s="63" t="s">
        <v>1048</v>
      </c>
      <c r="E390" s="456" t="s">
        <v>766</v>
      </c>
      <c r="F390" s="456"/>
      <c r="G390" s="64" t="s">
        <v>80</v>
      </c>
      <c r="H390" s="90">
        <v>2.5000000000000001E-2</v>
      </c>
      <c r="I390" s="91">
        <v>25.59</v>
      </c>
      <c r="J390" s="130">
        <v>0.63</v>
      </c>
    </row>
    <row r="391" spans="1:10" ht="38.25">
      <c r="A391" s="129" t="s">
        <v>743</v>
      </c>
      <c r="B391" s="64" t="s">
        <v>1045</v>
      </c>
      <c r="C391" s="64" t="s">
        <v>12</v>
      </c>
      <c r="D391" s="63" t="s">
        <v>1046</v>
      </c>
      <c r="E391" s="456" t="s">
        <v>766</v>
      </c>
      <c r="F391" s="456"/>
      <c r="G391" s="64" t="s">
        <v>220</v>
      </c>
      <c r="H391" s="90">
        <v>1.19</v>
      </c>
      <c r="I391" s="91">
        <v>0.22</v>
      </c>
      <c r="J391" s="130">
        <v>0.26</v>
      </c>
    </row>
    <row r="392" spans="1:10" ht="25.5">
      <c r="A392" s="113"/>
      <c r="B392" s="114"/>
      <c r="C392" s="114"/>
      <c r="D392" s="115"/>
      <c r="E392" s="114" t="s">
        <v>745</v>
      </c>
      <c r="F392" s="116">
        <v>6.08</v>
      </c>
      <c r="G392" s="114" t="s">
        <v>746</v>
      </c>
      <c r="H392" s="116">
        <v>0</v>
      </c>
      <c r="I392" s="114" t="s">
        <v>747</v>
      </c>
      <c r="J392" s="117">
        <v>6.08</v>
      </c>
    </row>
    <row r="393" spans="1:10" ht="25.5">
      <c r="A393" s="113"/>
      <c r="B393" s="114"/>
      <c r="C393" s="114"/>
      <c r="D393" s="115"/>
      <c r="E393" s="114" t="s">
        <v>748</v>
      </c>
      <c r="F393" s="116">
        <v>4.8</v>
      </c>
      <c r="G393" s="114"/>
      <c r="H393" s="460" t="s">
        <v>749</v>
      </c>
      <c r="I393" s="460"/>
      <c r="J393" s="117">
        <v>23.12</v>
      </c>
    </row>
    <row r="394" spans="1:10" ht="26.25" thickBot="1">
      <c r="A394" s="118"/>
      <c r="B394" s="119"/>
      <c r="C394" s="119"/>
      <c r="D394" s="120"/>
      <c r="E394" s="119"/>
      <c r="F394" s="119"/>
      <c r="G394" s="119" t="s">
        <v>750</v>
      </c>
      <c r="H394" s="121" t="s">
        <v>1083</v>
      </c>
      <c r="I394" s="119" t="s">
        <v>752</v>
      </c>
      <c r="J394" s="122">
        <v>1651.69</v>
      </c>
    </row>
    <row r="395" spans="1:10" ht="15" thickTop="1">
      <c r="A395" s="123"/>
      <c r="B395" s="85"/>
      <c r="C395" s="85"/>
      <c r="D395" s="58"/>
      <c r="E395" s="85"/>
      <c r="F395" s="85"/>
      <c r="G395" s="85"/>
      <c r="H395" s="85"/>
      <c r="I395" s="85"/>
      <c r="J395" s="124"/>
    </row>
    <row r="396" spans="1:10" ht="30">
      <c r="A396" s="109" t="s">
        <v>109</v>
      </c>
      <c r="B396" s="46" t="s">
        <v>1</v>
      </c>
      <c r="C396" s="46" t="s">
        <v>2</v>
      </c>
      <c r="D396" s="55" t="s">
        <v>3</v>
      </c>
      <c r="E396" s="457" t="s">
        <v>742</v>
      </c>
      <c r="F396" s="457"/>
      <c r="G396" s="46" t="s">
        <v>4</v>
      </c>
      <c r="H396" s="46" t="s">
        <v>5</v>
      </c>
      <c r="I396" s="46" t="s">
        <v>6</v>
      </c>
      <c r="J396" s="110" t="s">
        <v>7</v>
      </c>
    </row>
    <row r="397" spans="1:10" ht="51">
      <c r="A397" s="125" t="s">
        <v>753</v>
      </c>
      <c r="B397" s="60" t="s">
        <v>110</v>
      </c>
      <c r="C397" s="60" t="s">
        <v>12</v>
      </c>
      <c r="D397" s="59" t="s">
        <v>111</v>
      </c>
      <c r="E397" s="458" t="s">
        <v>957</v>
      </c>
      <c r="F397" s="458"/>
      <c r="G397" s="60" t="s">
        <v>53</v>
      </c>
      <c r="H397" s="86">
        <v>1</v>
      </c>
      <c r="I397" s="87">
        <v>1176.8399999999999</v>
      </c>
      <c r="J397" s="126">
        <v>1176.8399999999999</v>
      </c>
    </row>
    <row r="398" spans="1:10" ht="25.5">
      <c r="A398" s="127" t="s">
        <v>755</v>
      </c>
      <c r="B398" s="62" t="s">
        <v>776</v>
      </c>
      <c r="C398" s="62" t="s">
        <v>12</v>
      </c>
      <c r="D398" s="61" t="s">
        <v>777</v>
      </c>
      <c r="E398" s="459" t="s">
        <v>758</v>
      </c>
      <c r="F398" s="459"/>
      <c r="G398" s="62" t="s">
        <v>14</v>
      </c>
      <c r="H398" s="88">
        <v>0.501</v>
      </c>
      <c r="I398" s="89">
        <v>19.850000000000001</v>
      </c>
      <c r="J398" s="128">
        <v>9.94</v>
      </c>
    </row>
    <row r="399" spans="1:10" ht="38.25">
      <c r="A399" s="127" t="s">
        <v>755</v>
      </c>
      <c r="B399" s="62" t="s">
        <v>1062</v>
      </c>
      <c r="C399" s="62" t="s">
        <v>12</v>
      </c>
      <c r="D399" s="61" t="s">
        <v>1063</v>
      </c>
      <c r="E399" s="459" t="s">
        <v>774</v>
      </c>
      <c r="F399" s="459"/>
      <c r="G399" s="62" t="s">
        <v>775</v>
      </c>
      <c r="H399" s="88">
        <v>9.1999999999999998E-2</v>
      </c>
      <c r="I399" s="89">
        <v>1.39</v>
      </c>
      <c r="J399" s="128">
        <v>0.12</v>
      </c>
    </row>
    <row r="400" spans="1:10" ht="38.25">
      <c r="A400" s="127" t="s">
        <v>755</v>
      </c>
      <c r="B400" s="62" t="s">
        <v>1064</v>
      </c>
      <c r="C400" s="62" t="s">
        <v>12</v>
      </c>
      <c r="D400" s="61" t="s">
        <v>1065</v>
      </c>
      <c r="E400" s="459" t="s">
        <v>774</v>
      </c>
      <c r="F400" s="459"/>
      <c r="G400" s="62" t="s">
        <v>952</v>
      </c>
      <c r="H400" s="88">
        <v>7.4999999999999997E-2</v>
      </c>
      <c r="I400" s="89">
        <v>0.53</v>
      </c>
      <c r="J400" s="128">
        <v>0.03</v>
      </c>
    </row>
    <row r="401" spans="1:10" ht="25.5">
      <c r="A401" s="127" t="s">
        <v>755</v>
      </c>
      <c r="B401" s="62" t="s">
        <v>1002</v>
      </c>
      <c r="C401" s="62" t="s">
        <v>12</v>
      </c>
      <c r="D401" s="61" t="s">
        <v>1003</v>
      </c>
      <c r="E401" s="459" t="s">
        <v>758</v>
      </c>
      <c r="F401" s="459"/>
      <c r="G401" s="62" t="s">
        <v>14</v>
      </c>
      <c r="H401" s="88">
        <v>0.33400000000000002</v>
      </c>
      <c r="I401" s="89">
        <v>26.21</v>
      </c>
      <c r="J401" s="128">
        <v>8.75</v>
      </c>
    </row>
    <row r="402" spans="1:10" ht="51">
      <c r="A402" s="129" t="s">
        <v>743</v>
      </c>
      <c r="B402" s="64" t="s">
        <v>1066</v>
      </c>
      <c r="C402" s="64" t="s">
        <v>12</v>
      </c>
      <c r="D402" s="63" t="s">
        <v>1067</v>
      </c>
      <c r="E402" s="456" t="s">
        <v>766</v>
      </c>
      <c r="F402" s="456"/>
      <c r="G402" s="64" t="s">
        <v>788</v>
      </c>
      <c r="H402" s="90">
        <v>1.23</v>
      </c>
      <c r="I402" s="91">
        <v>941.47</v>
      </c>
      <c r="J402" s="130">
        <v>1158</v>
      </c>
    </row>
    <row r="403" spans="1:10" ht="25.5">
      <c r="A403" s="113"/>
      <c r="B403" s="114"/>
      <c r="C403" s="114"/>
      <c r="D403" s="115"/>
      <c r="E403" s="114" t="s">
        <v>745</v>
      </c>
      <c r="F403" s="116">
        <v>14.93</v>
      </c>
      <c r="G403" s="114" t="s">
        <v>746</v>
      </c>
      <c r="H403" s="116">
        <v>0</v>
      </c>
      <c r="I403" s="114" t="s">
        <v>747</v>
      </c>
      <c r="J403" s="117">
        <v>14.93</v>
      </c>
    </row>
    <row r="404" spans="1:10" ht="25.5">
      <c r="A404" s="113"/>
      <c r="B404" s="114"/>
      <c r="C404" s="114"/>
      <c r="D404" s="115"/>
      <c r="E404" s="114" t="s">
        <v>748</v>
      </c>
      <c r="F404" s="116">
        <v>308.8</v>
      </c>
      <c r="G404" s="114"/>
      <c r="H404" s="460" t="s">
        <v>749</v>
      </c>
      <c r="I404" s="460"/>
      <c r="J404" s="117">
        <v>1485.64</v>
      </c>
    </row>
    <row r="405" spans="1:10" ht="26.25" thickBot="1">
      <c r="A405" s="118"/>
      <c r="B405" s="119"/>
      <c r="C405" s="119"/>
      <c r="D405" s="120"/>
      <c r="E405" s="119"/>
      <c r="F405" s="119"/>
      <c r="G405" s="119" t="s">
        <v>750</v>
      </c>
      <c r="H405" s="121" t="s">
        <v>1084</v>
      </c>
      <c r="I405" s="119" t="s">
        <v>752</v>
      </c>
      <c r="J405" s="122">
        <v>9552.66</v>
      </c>
    </row>
    <row r="406" spans="1:10" ht="15" thickTop="1">
      <c r="A406" s="123"/>
      <c r="B406" s="85"/>
      <c r="C406" s="85"/>
      <c r="D406" s="58"/>
      <c r="E406" s="85"/>
      <c r="F406" s="85"/>
      <c r="G406" s="85"/>
      <c r="H406" s="85"/>
      <c r="I406" s="85"/>
      <c r="J406" s="124"/>
    </row>
    <row r="407" spans="1:10">
      <c r="A407" s="107" t="s">
        <v>112</v>
      </c>
      <c r="B407" s="82"/>
      <c r="C407" s="82"/>
      <c r="D407" s="54" t="s">
        <v>113</v>
      </c>
      <c r="E407" s="82"/>
      <c r="F407" s="461"/>
      <c r="G407" s="461"/>
      <c r="H407" s="82"/>
      <c r="I407" s="82"/>
      <c r="J407" s="108">
        <v>796430.11</v>
      </c>
    </row>
    <row r="408" spans="1:10">
      <c r="A408" s="107" t="s">
        <v>114</v>
      </c>
      <c r="B408" s="82"/>
      <c r="C408" s="82"/>
      <c r="D408" s="54" t="s">
        <v>115</v>
      </c>
      <c r="E408" s="82"/>
      <c r="F408" s="461"/>
      <c r="G408" s="461"/>
      <c r="H408" s="82"/>
      <c r="I408" s="82"/>
      <c r="J408" s="108">
        <v>50203.09</v>
      </c>
    </row>
    <row r="409" spans="1:10" ht="30">
      <c r="A409" s="109" t="s">
        <v>116</v>
      </c>
      <c r="B409" s="46" t="s">
        <v>1</v>
      </c>
      <c r="C409" s="46" t="s">
        <v>2</v>
      </c>
      <c r="D409" s="55" t="s">
        <v>3</v>
      </c>
      <c r="E409" s="457" t="s">
        <v>742</v>
      </c>
      <c r="F409" s="457"/>
      <c r="G409" s="46" t="s">
        <v>4</v>
      </c>
      <c r="H409" s="46" t="s">
        <v>5</v>
      </c>
      <c r="I409" s="46" t="s">
        <v>6</v>
      </c>
      <c r="J409" s="110" t="s">
        <v>7</v>
      </c>
    </row>
    <row r="410" spans="1:10" ht="51">
      <c r="A410" s="125" t="s">
        <v>753</v>
      </c>
      <c r="B410" s="60" t="s">
        <v>117</v>
      </c>
      <c r="C410" s="60" t="s">
        <v>12</v>
      </c>
      <c r="D410" s="59" t="s">
        <v>118</v>
      </c>
      <c r="E410" s="458" t="s">
        <v>957</v>
      </c>
      <c r="F410" s="458"/>
      <c r="G410" s="60" t="s">
        <v>35</v>
      </c>
      <c r="H410" s="86">
        <v>1</v>
      </c>
      <c r="I410" s="87">
        <v>54.71</v>
      </c>
      <c r="J410" s="126">
        <v>54.71</v>
      </c>
    </row>
    <row r="411" spans="1:10" ht="25.5">
      <c r="A411" s="127" t="s">
        <v>755</v>
      </c>
      <c r="B411" s="62" t="s">
        <v>770</v>
      </c>
      <c r="C411" s="62" t="s">
        <v>12</v>
      </c>
      <c r="D411" s="61" t="s">
        <v>771</v>
      </c>
      <c r="E411" s="459" t="s">
        <v>758</v>
      </c>
      <c r="F411" s="459"/>
      <c r="G411" s="62" t="s">
        <v>14</v>
      </c>
      <c r="H411" s="88">
        <v>0.6</v>
      </c>
      <c r="I411" s="89">
        <v>25.79</v>
      </c>
      <c r="J411" s="128">
        <v>15.47</v>
      </c>
    </row>
    <row r="412" spans="1:10" ht="25.5">
      <c r="A412" s="127" t="s">
        <v>755</v>
      </c>
      <c r="B412" s="62" t="s">
        <v>953</v>
      </c>
      <c r="C412" s="62" t="s">
        <v>12</v>
      </c>
      <c r="D412" s="61" t="s">
        <v>954</v>
      </c>
      <c r="E412" s="459" t="s">
        <v>758</v>
      </c>
      <c r="F412" s="459"/>
      <c r="G412" s="62" t="s">
        <v>14</v>
      </c>
      <c r="H412" s="88">
        <v>0.11</v>
      </c>
      <c r="I412" s="89">
        <v>21.73</v>
      </c>
      <c r="J412" s="128">
        <v>2.39</v>
      </c>
    </row>
    <row r="413" spans="1:10" ht="38.25">
      <c r="A413" s="127" t="s">
        <v>755</v>
      </c>
      <c r="B413" s="62" t="s">
        <v>1085</v>
      </c>
      <c r="C413" s="62" t="s">
        <v>12</v>
      </c>
      <c r="D413" s="61" t="s">
        <v>1086</v>
      </c>
      <c r="E413" s="459" t="s">
        <v>957</v>
      </c>
      <c r="F413" s="459"/>
      <c r="G413" s="62" t="s">
        <v>35</v>
      </c>
      <c r="H413" s="88">
        <v>6.7000000000000004E-2</v>
      </c>
      <c r="I413" s="89">
        <v>243.33</v>
      </c>
      <c r="J413" s="128">
        <v>16.3</v>
      </c>
    </row>
    <row r="414" spans="1:10" ht="38.25">
      <c r="A414" s="129" t="s">
        <v>743</v>
      </c>
      <c r="B414" s="64" t="s">
        <v>1087</v>
      </c>
      <c r="C414" s="64" t="s">
        <v>12</v>
      </c>
      <c r="D414" s="63" t="s">
        <v>1088</v>
      </c>
      <c r="E414" s="456" t="s">
        <v>931</v>
      </c>
      <c r="F414" s="456"/>
      <c r="G414" s="64" t="s">
        <v>1089</v>
      </c>
      <c r="H414" s="90">
        <v>0.39300000000000002</v>
      </c>
      <c r="I414" s="91">
        <v>23.2</v>
      </c>
      <c r="J414" s="130">
        <v>9.11</v>
      </c>
    </row>
    <row r="415" spans="1:10" ht="38.25">
      <c r="A415" s="129" t="s">
        <v>743</v>
      </c>
      <c r="B415" s="64" t="s">
        <v>1090</v>
      </c>
      <c r="C415" s="64" t="s">
        <v>12</v>
      </c>
      <c r="D415" s="63" t="s">
        <v>1091</v>
      </c>
      <c r="E415" s="456" t="s">
        <v>931</v>
      </c>
      <c r="F415" s="456"/>
      <c r="G415" s="64" t="s">
        <v>1089</v>
      </c>
      <c r="H415" s="90">
        <v>0.19600000000000001</v>
      </c>
      <c r="I415" s="91">
        <v>22.19</v>
      </c>
      <c r="J415" s="130">
        <v>4.34</v>
      </c>
    </row>
    <row r="416" spans="1:10" ht="25.5">
      <c r="A416" s="129" t="s">
        <v>743</v>
      </c>
      <c r="B416" s="64" t="s">
        <v>1027</v>
      </c>
      <c r="C416" s="64" t="s">
        <v>12</v>
      </c>
      <c r="D416" s="63" t="s">
        <v>1028</v>
      </c>
      <c r="E416" s="456" t="s">
        <v>766</v>
      </c>
      <c r="F416" s="456"/>
      <c r="G416" s="64" t="s">
        <v>1029</v>
      </c>
      <c r="H416" s="90">
        <v>4.0000000000000001E-3</v>
      </c>
      <c r="I416" s="91">
        <v>9.3000000000000007</v>
      </c>
      <c r="J416" s="130">
        <v>0.03</v>
      </c>
    </row>
    <row r="417" spans="1:10" ht="38.25">
      <c r="A417" s="129" t="s">
        <v>743</v>
      </c>
      <c r="B417" s="64" t="s">
        <v>1092</v>
      </c>
      <c r="C417" s="64" t="s">
        <v>12</v>
      </c>
      <c r="D417" s="63" t="s">
        <v>1093</v>
      </c>
      <c r="E417" s="456" t="s">
        <v>931</v>
      </c>
      <c r="F417" s="456"/>
      <c r="G417" s="64" t="s">
        <v>1089</v>
      </c>
      <c r="H417" s="90">
        <v>0.78500000000000003</v>
      </c>
      <c r="I417" s="91">
        <v>8.5399999999999991</v>
      </c>
      <c r="J417" s="130">
        <v>6.7</v>
      </c>
    </row>
    <row r="418" spans="1:10" ht="25.5">
      <c r="A418" s="129" t="s">
        <v>743</v>
      </c>
      <c r="B418" s="64" t="s">
        <v>1030</v>
      </c>
      <c r="C418" s="64" t="s">
        <v>12</v>
      </c>
      <c r="D418" s="63" t="s">
        <v>1031</v>
      </c>
      <c r="E418" s="456" t="s">
        <v>766</v>
      </c>
      <c r="F418" s="456"/>
      <c r="G418" s="64" t="s">
        <v>80</v>
      </c>
      <c r="H418" s="90">
        <v>1.9E-2</v>
      </c>
      <c r="I418" s="91">
        <v>19.899999999999999</v>
      </c>
      <c r="J418" s="130">
        <v>0.37</v>
      </c>
    </row>
    <row r="419" spans="1:10" ht="25.5">
      <c r="A419" s="113"/>
      <c r="B419" s="114"/>
      <c r="C419" s="114"/>
      <c r="D419" s="115"/>
      <c r="E419" s="114" t="s">
        <v>745</v>
      </c>
      <c r="F419" s="116">
        <v>17.420000000000002</v>
      </c>
      <c r="G419" s="114" t="s">
        <v>746</v>
      </c>
      <c r="H419" s="116">
        <v>0</v>
      </c>
      <c r="I419" s="114" t="s">
        <v>747</v>
      </c>
      <c r="J419" s="117">
        <v>17.420000000000002</v>
      </c>
    </row>
    <row r="420" spans="1:10" ht="25.5">
      <c r="A420" s="113"/>
      <c r="B420" s="114"/>
      <c r="C420" s="114"/>
      <c r="D420" s="115"/>
      <c r="E420" s="114" t="s">
        <v>748</v>
      </c>
      <c r="F420" s="116">
        <v>14.35</v>
      </c>
      <c r="G420" s="114"/>
      <c r="H420" s="460" t="s">
        <v>749</v>
      </c>
      <c r="I420" s="460"/>
      <c r="J420" s="117">
        <v>69.06</v>
      </c>
    </row>
    <row r="421" spans="1:10" ht="26.25" thickBot="1">
      <c r="A421" s="118"/>
      <c r="B421" s="119"/>
      <c r="C421" s="119"/>
      <c r="D421" s="120"/>
      <c r="E421" s="119"/>
      <c r="F421" s="119"/>
      <c r="G421" s="119" t="s">
        <v>750</v>
      </c>
      <c r="H421" s="121" t="s">
        <v>1094</v>
      </c>
      <c r="I421" s="119" t="s">
        <v>752</v>
      </c>
      <c r="J421" s="122">
        <v>12596.54</v>
      </c>
    </row>
    <row r="422" spans="1:10" ht="15" thickTop="1">
      <c r="A422" s="123"/>
      <c r="B422" s="85"/>
      <c r="C422" s="85"/>
      <c r="D422" s="58"/>
      <c r="E422" s="85"/>
      <c r="F422" s="85"/>
      <c r="G422" s="85"/>
      <c r="H422" s="85"/>
      <c r="I422" s="85"/>
      <c r="J422" s="124"/>
    </row>
    <row r="423" spans="1:10" ht="30">
      <c r="A423" s="109" t="s">
        <v>119</v>
      </c>
      <c r="B423" s="46" t="s">
        <v>1</v>
      </c>
      <c r="C423" s="46" t="s">
        <v>2</v>
      </c>
      <c r="D423" s="55" t="s">
        <v>3</v>
      </c>
      <c r="E423" s="457" t="s">
        <v>742</v>
      </c>
      <c r="F423" s="457"/>
      <c r="G423" s="46" t="s">
        <v>4</v>
      </c>
      <c r="H423" s="46" t="s">
        <v>5</v>
      </c>
      <c r="I423" s="46" t="s">
        <v>6</v>
      </c>
      <c r="J423" s="110" t="s">
        <v>7</v>
      </c>
    </row>
    <row r="424" spans="1:10" ht="38.25">
      <c r="A424" s="125" t="s">
        <v>753</v>
      </c>
      <c r="B424" s="60" t="s">
        <v>120</v>
      </c>
      <c r="C424" s="60" t="s">
        <v>12</v>
      </c>
      <c r="D424" s="59" t="s">
        <v>121</v>
      </c>
      <c r="E424" s="458" t="s">
        <v>957</v>
      </c>
      <c r="F424" s="458"/>
      <c r="G424" s="60" t="s">
        <v>80</v>
      </c>
      <c r="H424" s="86">
        <v>1</v>
      </c>
      <c r="I424" s="87">
        <v>15.25</v>
      </c>
      <c r="J424" s="126">
        <v>15.25</v>
      </c>
    </row>
    <row r="425" spans="1:10" ht="25.5">
      <c r="A425" s="127" t="s">
        <v>755</v>
      </c>
      <c r="B425" s="62" t="s">
        <v>1039</v>
      </c>
      <c r="C425" s="62" t="s">
        <v>12</v>
      </c>
      <c r="D425" s="61" t="s">
        <v>1040</v>
      </c>
      <c r="E425" s="459" t="s">
        <v>758</v>
      </c>
      <c r="F425" s="459"/>
      <c r="G425" s="62" t="s">
        <v>14</v>
      </c>
      <c r="H425" s="88">
        <v>7.9000000000000001E-2</v>
      </c>
      <c r="I425" s="89">
        <v>26.01</v>
      </c>
      <c r="J425" s="128">
        <v>2.0499999999999998</v>
      </c>
    </row>
    <row r="426" spans="1:10" ht="25.5">
      <c r="A426" s="127" t="s">
        <v>755</v>
      </c>
      <c r="B426" s="62" t="s">
        <v>1043</v>
      </c>
      <c r="C426" s="62" t="s">
        <v>12</v>
      </c>
      <c r="D426" s="61" t="s">
        <v>1044</v>
      </c>
      <c r="E426" s="459" t="s">
        <v>957</v>
      </c>
      <c r="F426" s="459"/>
      <c r="G426" s="62" t="s">
        <v>80</v>
      </c>
      <c r="H426" s="88">
        <v>1</v>
      </c>
      <c r="I426" s="89">
        <v>12.08</v>
      </c>
      <c r="J426" s="128">
        <v>12.08</v>
      </c>
    </row>
    <row r="427" spans="1:10" ht="25.5">
      <c r="A427" s="127" t="s">
        <v>755</v>
      </c>
      <c r="B427" s="62" t="s">
        <v>1041</v>
      </c>
      <c r="C427" s="62" t="s">
        <v>12</v>
      </c>
      <c r="D427" s="61" t="s">
        <v>1042</v>
      </c>
      <c r="E427" s="459" t="s">
        <v>758</v>
      </c>
      <c r="F427" s="459"/>
      <c r="G427" s="62" t="s">
        <v>14</v>
      </c>
      <c r="H427" s="88">
        <v>1.29E-2</v>
      </c>
      <c r="I427" s="89">
        <v>21.89</v>
      </c>
      <c r="J427" s="128">
        <v>0.28000000000000003</v>
      </c>
    </row>
    <row r="428" spans="1:10" ht="38.25">
      <c r="A428" s="129" t="s">
        <v>743</v>
      </c>
      <c r="B428" s="64" t="s">
        <v>1045</v>
      </c>
      <c r="C428" s="64" t="s">
        <v>12</v>
      </c>
      <c r="D428" s="63" t="s">
        <v>1046</v>
      </c>
      <c r="E428" s="456" t="s">
        <v>766</v>
      </c>
      <c r="F428" s="456"/>
      <c r="G428" s="64" t="s">
        <v>220</v>
      </c>
      <c r="H428" s="90">
        <v>0.97</v>
      </c>
      <c r="I428" s="91">
        <v>0.22</v>
      </c>
      <c r="J428" s="130">
        <v>0.21</v>
      </c>
    </row>
    <row r="429" spans="1:10" ht="25.5">
      <c r="A429" s="129" t="s">
        <v>743</v>
      </c>
      <c r="B429" s="64" t="s">
        <v>1047</v>
      </c>
      <c r="C429" s="64" t="s">
        <v>12</v>
      </c>
      <c r="D429" s="63" t="s">
        <v>1048</v>
      </c>
      <c r="E429" s="456" t="s">
        <v>766</v>
      </c>
      <c r="F429" s="456"/>
      <c r="G429" s="64" t="s">
        <v>80</v>
      </c>
      <c r="H429" s="90">
        <v>2.5000000000000001E-2</v>
      </c>
      <c r="I429" s="91">
        <v>25.59</v>
      </c>
      <c r="J429" s="130">
        <v>0.63</v>
      </c>
    </row>
    <row r="430" spans="1:10" ht="25.5">
      <c r="A430" s="113"/>
      <c r="B430" s="114"/>
      <c r="C430" s="114"/>
      <c r="D430" s="115"/>
      <c r="E430" s="114" t="s">
        <v>745</v>
      </c>
      <c r="F430" s="116">
        <v>2.65</v>
      </c>
      <c r="G430" s="114" t="s">
        <v>746</v>
      </c>
      <c r="H430" s="116">
        <v>0</v>
      </c>
      <c r="I430" s="114" t="s">
        <v>747</v>
      </c>
      <c r="J430" s="117">
        <v>2.65</v>
      </c>
    </row>
    <row r="431" spans="1:10" ht="25.5">
      <c r="A431" s="113"/>
      <c r="B431" s="114"/>
      <c r="C431" s="114"/>
      <c r="D431" s="115"/>
      <c r="E431" s="114" t="s">
        <v>748</v>
      </c>
      <c r="F431" s="116">
        <v>4</v>
      </c>
      <c r="G431" s="114"/>
      <c r="H431" s="460" t="s">
        <v>749</v>
      </c>
      <c r="I431" s="460"/>
      <c r="J431" s="117">
        <v>19.25</v>
      </c>
    </row>
    <row r="432" spans="1:10" ht="26.25" thickBot="1">
      <c r="A432" s="118"/>
      <c r="B432" s="119"/>
      <c r="C432" s="119"/>
      <c r="D432" s="120"/>
      <c r="E432" s="119"/>
      <c r="F432" s="119"/>
      <c r="G432" s="119" t="s">
        <v>750</v>
      </c>
      <c r="H432" s="121" t="s">
        <v>1095</v>
      </c>
      <c r="I432" s="119" t="s">
        <v>752</v>
      </c>
      <c r="J432" s="122">
        <v>2995.1</v>
      </c>
    </row>
    <row r="433" spans="1:10" ht="15" thickTop="1">
      <c r="A433" s="123"/>
      <c r="B433" s="85"/>
      <c r="C433" s="85"/>
      <c r="D433" s="58"/>
      <c r="E433" s="85"/>
      <c r="F433" s="85"/>
      <c r="G433" s="85"/>
      <c r="H433" s="85"/>
      <c r="I433" s="85"/>
      <c r="J433" s="124"/>
    </row>
    <row r="434" spans="1:10" ht="30">
      <c r="A434" s="109" t="s">
        <v>122</v>
      </c>
      <c r="B434" s="46" t="s">
        <v>1</v>
      </c>
      <c r="C434" s="46" t="s">
        <v>2</v>
      </c>
      <c r="D434" s="55" t="s">
        <v>3</v>
      </c>
      <c r="E434" s="457" t="s">
        <v>742</v>
      </c>
      <c r="F434" s="457"/>
      <c r="G434" s="46" t="s">
        <v>4</v>
      </c>
      <c r="H434" s="46" t="s">
        <v>5</v>
      </c>
      <c r="I434" s="46" t="s">
        <v>6</v>
      </c>
      <c r="J434" s="110" t="s">
        <v>7</v>
      </c>
    </row>
    <row r="435" spans="1:10" ht="38.25">
      <c r="A435" s="125" t="s">
        <v>753</v>
      </c>
      <c r="B435" s="60" t="s">
        <v>123</v>
      </c>
      <c r="C435" s="60" t="s">
        <v>12</v>
      </c>
      <c r="D435" s="59" t="s">
        <v>124</v>
      </c>
      <c r="E435" s="458" t="s">
        <v>957</v>
      </c>
      <c r="F435" s="458"/>
      <c r="G435" s="60" t="s">
        <v>80</v>
      </c>
      <c r="H435" s="86">
        <v>1</v>
      </c>
      <c r="I435" s="87">
        <v>13.11</v>
      </c>
      <c r="J435" s="126">
        <v>13.11</v>
      </c>
    </row>
    <row r="436" spans="1:10" ht="25.5">
      <c r="A436" s="127" t="s">
        <v>755</v>
      </c>
      <c r="B436" s="62" t="s">
        <v>1041</v>
      </c>
      <c r="C436" s="62" t="s">
        <v>12</v>
      </c>
      <c r="D436" s="61" t="s">
        <v>1042</v>
      </c>
      <c r="E436" s="459" t="s">
        <v>758</v>
      </c>
      <c r="F436" s="459"/>
      <c r="G436" s="62" t="s">
        <v>14</v>
      </c>
      <c r="H436" s="88">
        <v>6.4000000000000003E-3</v>
      </c>
      <c r="I436" s="89">
        <v>21.89</v>
      </c>
      <c r="J436" s="128">
        <v>0.14000000000000001</v>
      </c>
    </row>
    <row r="437" spans="1:10" ht="25.5">
      <c r="A437" s="127" t="s">
        <v>755</v>
      </c>
      <c r="B437" s="62" t="s">
        <v>1039</v>
      </c>
      <c r="C437" s="62" t="s">
        <v>12</v>
      </c>
      <c r="D437" s="61" t="s">
        <v>1040</v>
      </c>
      <c r="E437" s="459" t="s">
        <v>758</v>
      </c>
      <c r="F437" s="459"/>
      <c r="G437" s="62" t="s">
        <v>14</v>
      </c>
      <c r="H437" s="88">
        <v>3.9199999999999999E-2</v>
      </c>
      <c r="I437" s="89">
        <v>26.01</v>
      </c>
      <c r="J437" s="128">
        <v>1.01</v>
      </c>
    </row>
    <row r="438" spans="1:10" ht="25.5">
      <c r="A438" s="127" t="s">
        <v>755</v>
      </c>
      <c r="B438" s="62" t="s">
        <v>1053</v>
      </c>
      <c r="C438" s="62" t="s">
        <v>12</v>
      </c>
      <c r="D438" s="61" t="s">
        <v>1054</v>
      </c>
      <c r="E438" s="459" t="s">
        <v>957</v>
      </c>
      <c r="F438" s="459"/>
      <c r="G438" s="62" t="s">
        <v>80</v>
      </c>
      <c r="H438" s="88">
        <v>1</v>
      </c>
      <c r="I438" s="89">
        <v>11.22</v>
      </c>
      <c r="J438" s="128">
        <v>11.22</v>
      </c>
    </row>
    <row r="439" spans="1:10" ht="38.25">
      <c r="A439" s="129" t="s">
        <v>743</v>
      </c>
      <c r="B439" s="64" t="s">
        <v>1045</v>
      </c>
      <c r="C439" s="64" t="s">
        <v>12</v>
      </c>
      <c r="D439" s="63" t="s">
        <v>1046</v>
      </c>
      <c r="E439" s="456" t="s">
        <v>766</v>
      </c>
      <c r="F439" s="456"/>
      <c r="G439" s="64" t="s">
        <v>220</v>
      </c>
      <c r="H439" s="90">
        <v>0.54300000000000004</v>
      </c>
      <c r="I439" s="91">
        <v>0.22</v>
      </c>
      <c r="J439" s="130">
        <v>0.11</v>
      </c>
    </row>
    <row r="440" spans="1:10" ht="25.5">
      <c r="A440" s="129" t="s">
        <v>743</v>
      </c>
      <c r="B440" s="64" t="s">
        <v>1047</v>
      </c>
      <c r="C440" s="64" t="s">
        <v>12</v>
      </c>
      <c r="D440" s="63" t="s">
        <v>1048</v>
      </c>
      <c r="E440" s="456" t="s">
        <v>766</v>
      </c>
      <c r="F440" s="456"/>
      <c r="G440" s="64" t="s">
        <v>80</v>
      </c>
      <c r="H440" s="90">
        <v>2.5000000000000001E-2</v>
      </c>
      <c r="I440" s="91">
        <v>25.59</v>
      </c>
      <c r="J440" s="130">
        <v>0.63</v>
      </c>
    </row>
    <row r="441" spans="1:10" ht="25.5">
      <c r="A441" s="113"/>
      <c r="B441" s="114"/>
      <c r="C441" s="114"/>
      <c r="D441" s="115"/>
      <c r="E441" s="114" t="s">
        <v>745</v>
      </c>
      <c r="F441" s="116">
        <v>1.1499999999999999</v>
      </c>
      <c r="G441" s="114" t="s">
        <v>746</v>
      </c>
      <c r="H441" s="116">
        <v>0</v>
      </c>
      <c r="I441" s="114" t="s">
        <v>747</v>
      </c>
      <c r="J441" s="117">
        <v>1.1499999999999999</v>
      </c>
    </row>
    <row r="442" spans="1:10" ht="25.5">
      <c r="A442" s="113"/>
      <c r="B442" s="114"/>
      <c r="C442" s="114"/>
      <c r="D442" s="115"/>
      <c r="E442" s="114" t="s">
        <v>748</v>
      </c>
      <c r="F442" s="116">
        <v>3.44</v>
      </c>
      <c r="G442" s="114"/>
      <c r="H442" s="460" t="s">
        <v>749</v>
      </c>
      <c r="I442" s="460"/>
      <c r="J442" s="117">
        <v>16.55</v>
      </c>
    </row>
    <row r="443" spans="1:10" ht="26.25" thickBot="1">
      <c r="A443" s="118"/>
      <c r="B443" s="119"/>
      <c r="C443" s="119"/>
      <c r="D443" s="120"/>
      <c r="E443" s="119"/>
      <c r="F443" s="119"/>
      <c r="G443" s="119" t="s">
        <v>750</v>
      </c>
      <c r="H443" s="121" t="s">
        <v>1096</v>
      </c>
      <c r="I443" s="119" t="s">
        <v>752</v>
      </c>
      <c r="J443" s="122">
        <v>6722.27</v>
      </c>
    </row>
    <row r="444" spans="1:10" ht="15" thickTop="1">
      <c r="A444" s="123"/>
      <c r="B444" s="85"/>
      <c r="C444" s="85"/>
      <c r="D444" s="58"/>
      <c r="E444" s="85"/>
      <c r="F444" s="85"/>
      <c r="G444" s="85"/>
      <c r="H444" s="85"/>
      <c r="I444" s="85"/>
      <c r="J444" s="124"/>
    </row>
    <row r="445" spans="1:10" ht="30">
      <c r="A445" s="109" t="s">
        <v>125</v>
      </c>
      <c r="B445" s="46" t="s">
        <v>1</v>
      </c>
      <c r="C445" s="46" t="s">
        <v>2</v>
      </c>
      <c r="D445" s="55" t="s">
        <v>3</v>
      </c>
      <c r="E445" s="457" t="s">
        <v>742</v>
      </c>
      <c r="F445" s="457"/>
      <c r="G445" s="46" t="s">
        <v>4</v>
      </c>
      <c r="H445" s="46" t="s">
        <v>5</v>
      </c>
      <c r="I445" s="46" t="s">
        <v>6</v>
      </c>
      <c r="J445" s="110" t="s">
        <v>7</v>
      </c>
    </row>
    <row r="446" spans="1:10" ht="38.25">
      <c r="A446" s="125" t="s">
        <v>753</v>
      </c>
      <c r="B446" s="60" t="s">
        <v>126</v>
      </c>
      <c r="C446" s="60" t="s">
        <v>12</v>
      </c>
      <c r="D446" s="59" t="s">
        <v>127</v>
      </c>
      <c r="E446" s="458" t="s">
        <v>957</v>
      </c>
      <c r="F446" s="458"/>
      <c r="G446" s="60" t="s">
        <v>80</v>
      </c>
      <c r="H446" s="86">
        <v>1</v>
      </c>
      <c r="I446" s="87">
        <v>11.1</v>
      </c>
      <c r="J446" s="126">
        <v>11.1</v>
      </c>
    </row>
    <row r="447" spans="1:10" ht="25.5">
      <c r="A447" s="127" t="s">
        <v>755</v>
      </c>
      <c r="B447" s="62" t="s">
        <v>1041</v>
      </c>
      <c r="C447" s="62" t="s">
        <v>12</v>
      </c>
      <c r="D447" s="61" t="s">
        <v>1042</v>
      </c>
      <c r="E447" s="459" t="s">
        <v>758</v>
      </c>
      <c r="F447" s="459"/>
      <c r="G447" s="62" t="s">
        <v>14</v>
      </c>
      <c r="H447" s="88">
        <v>4.1999999999999997E-3</v>
      </c>
      <c r="I447" s="89">
        <v>21.89</v>
      </c>
      <c r="J447" s="128">
        <v>0.09</v>
      </c>
    </row>
    <row r="448" spans="1:10" ht="25.5">
      <c r="A448" s="127" t="s">
        <v>755</v>
      </c>
      <c r="B448" s="62" t="s">
        <v>1039</v>
      </c>
      <c r="C448" s="62" t="s">
        <v>12</v>
      </c>
      <c r="D448" s="61" t="s">
        <v>1040</v>
      </c>
      <c r="E448" s="459" t="s">
        <v>758</v>
      </c>
      <c r="F448" s="459"/>
      <c r="G448" s="62" t="s">
        <v>14</v>
      </c>
      <c r="H448" s="88">
        <v>2.5700000000000001E-2</v>
      </c>
      <c r="I448" s="89">
        <v>26.01</v>
      </c>
      <c r="J448" s="128">
        <v>0.66</v>
      </c>
    </row>
    <row r="449" spans="1:10" ht="25.5">
      <c r="A449" s="127" t="s">
        <v>755</v>
      </c>
      <c r="B449" s="62" t="s">
        <v>1056</v>
      </c>
      <c r="C449" s="62" t="s">
        <v>12</v>
      </c>
      <c r="D449" s="61" t="s">
        <v>1057</v>
      </c>
      <c r="E449" s="459" t="s">
        <v>957</v>
      </c>
      <c r="F449" s="459"/>
      <c r="G449" s="62" t="s">
        <v>80</v>
      </c>
      <c r="H449" s="88">
        <v>1</v>
      </c>
      <c r="I449" s="89">
        <v>9.64</v>
      </c>
      <c r="J449" s="128">
        <v>9.64</v>
      </c>
    </row>
    <row r="450" spans="1:10" ht="25.5">
      <c r="A450" s="129" t="s">
        <v>743</v>
      </c>
      <c r="B450" s="64" t="s">
        <v>1047</v>
      </c>
      <c r="C450" s="64" t="s">
        <v>12</v>
      </c>
      <c r="D450" s="63" t="s">
        <v>1048</v>
      </c>
      <c r="E450" s="456" t="s">
        <v>766</v>
      </c>
      <c r="F450" s="456"/>
      <c r="G450" s="64" t="s">
        <v>80</v>
      </c>
      <c r="H450" s="90">
        <v>2.5000000000000001E-2</v>
      </c>
      <c r="I450" s="91">
        <v>25.59</v>
      </c>
      <c r="J450" s="130">
        <v>0.63</v>
      </c>
    </row>
    <row r="451" spans="1:10" ht="38.25">
      <c r="A451" s="129" t="s">
        <v>743</v>
      </c>
      <c r="B451" s="64" t="s">
        <v>1045</v>
      </c>
      <c r="C451" s="64" t="s">
        <v>12</v>
      </c>
      <c r="D451" s="63" t="s">
        <v>1046</v>
      </c>
      <c r="E451" s="456" t="s">
        <v>766</v>
      </c>
      <c r="F451" s="456"/>
      <c r="G451" s="64" t="s">
        <v>220</v>
      </c>
      <c r="H451" s="90">
        <v>0.36699999999999999</v>
      </c>
      <c r="I451" s="91">
        <v>0.22</v>
      </c>
      <c r="J451" s="130">
        <v>0.08</v>
      </c>
    </row>
    <row r="452" spans="1:10" ht="25.5">
      <c r="A452" s="113"/>
      <c r="B452" s="114"/>
      <c r="C452" s="114"/>
      <c r="D452" s="115"/>
      <c r="E452" s="114" t="s">
        <v>745</v>
      </c>
      <c r="F452" s="116">
        <v>0.73</v>
      </c>
      <c r="G452" s="114" t="s">
        <v>746</v>
      </c>
      <c r="H452" s="116">
        <v>0</v>
      </c>
      <c r="I452" s="114" t="s">
        <v>747</v>
      </c>
      <c r="J452" s="117">
        <v>0.73</v>
      </c>
    </row>
    <row r="453" spans="1:10" ht="25.5">
      <c r="A453" s="113"/>
      <c r="B453" s="114"/>
      <c r="C453" s="114"/>
      <c r="D453" s="115"/>
      <c r="E453" s="114" t="s">
        <v>748</v>
      </c>
      <c r="F453" s="116">
        <v>2.91</v>
      </c>
      <c r="G453" s="114"/>
      <c r="H453" s="460" t="s">
        <v>749</v>
      </c>
      <c r="I453" s="460"/>
      <c r="J453" s="117">
        <v>14.01</v>
      </c>
    </row>
    <row r="454" spans="1:10" ht="26.25" thickBot="1">
      <c r="A454" s="118"/>
      <c r="B454" s="119"/>
      <c r="C454" s="119"/>
      <c r="D454" s="120"/>
      <c r="E454" s="119"/>
      <c r="F454" s="119"/>
      <c r="G454" s="119" t="s">
        <v>750</v>
      </c>
      <c r="H454" s="121" t="s">
        <v>1097</v>
      </c>
      <c r="I454" s="119" t="s">
        <v>752</v>
      </c>
      <c r="J454" s="122">
        <v>6618.46</v>
      </c>
    </row>
    <row r="455" spans="1:10" ht="15" thickTop="1">
      <c r="A455" s="123"/>
      <c r="B455" s="85"/>
      <c r="C455" s="85"/>
      <c r="D455" s="58"/>
      <c r="E455" s="85"/>
      <c r="F455" s="85"/>
      <c r="G455" s="85"/>
      <c r="H455" s="85"/>
      <c r="I455" s="85"/>
      <c r="J455" s="124"/>
    </row>
    <row r="456" spans="1:10" ht="30">
      <c r="A456" s="109" t="s">
        <v>128</v>
      </c>
      <c r="B456" s="46" t="s">
        <v>1</v>
      </c>
      <c r="C456" s="46" t="s">
        <v>2</v>
      </c>
      <c r="D456" s="55" t="s">
        <v>3</v>
      </c>
      <c r="E456" s="457" t="s">
        <v>742</v>
      </c>
      <c r="F456" s="457"/>
      <c r="G456" s="46" t="s">
        <v>4</v>
      </c>
      <c r="H456" s="46" t="s">
        <v>5</v>
      </c>
      <c r="I456" s="46" t="s">
        <v>6</v>
      </c>
      <c r="J456" s="110" t="s">
        <v>7</v>
      </c>
    </row>
    <row r="457" spans="1:10" ht="38.25">
      <c r="A457" s="125" t="s">
        <v>753</v>
      </c>
      <c r="B457" s="60" t="s">
        <v>129</v>
      </c>
      <c r="C457" s="60" t="s">
        <v>12</v>
      </c>
      <c r="D457" s="59" t="s">
        <v>130</v>
      </c>
      <c r="E457" s="458" t="s">
        <v>957</v>
      </c>
      <c r="F457" s="458"/>
      <c r="G457" s="60" t="s">
        <v>80</v>
      </c>
      <c r="H457" s="86">
        <v>1</v>
      </c>
      <c r="I457" s="87">
        <v>15.77</v>
      </c>
      <c r="J457" s="126">
        <v>15.77</v>
      </c>
    </row>
    <row r="458" spans="1:10" ht="25.5">
      <c r="A458" s="127" t="s">
        <v>755</v>
      </c>
      <c r="B458" s="62" t="s">
        <v>1039</v>
      </c>
      <c r="C458" s="62" t="s">
        <v>12</v>
      </c>
      <c r="D458" s="61" t="s">
        <v>1040</v>
      </c>
      <c r="E458" s="459" t="s">
        <v>758</v>
      </c>
      <c r="F458" s="459"/>
      <c r="G458" s="62" t="s">
        <v>14</v>
      </c>
      <c r="H458" s="88">
        <v>0.1069</v>
      </c>
      <c r="I458" s="89">
        <v>26.01</v>
      </c>
      <c r="J458" s="128">
        <v>2.78</v>
      </c>
    </row>
    <row r="459" spans="1:10" ht="25.5">
      <c r="A459" s="127" t="s">
        <v>755</v>
      </c>
      <c r="B459" s="62" t="s">
        <v>1059</v>
      </c>
      <c r="C459" s="62" t="s">
        <v>12</v>
      </c>
      <c r="D459" s="61" t="s">
        <v>1060</v>
      </c>
      <c r="E459" s="459" t="s">
        <v>957</v>
      </c>
      <c r="F459" s="459"/>
      <c r="G459" s="62" t="s">
        <v>80</v>
      </c>
      <c r="H459" s="88">
        <v>1</v>
      </c>
      <c r="I459" s="89">
        <v>11.72</v>
      </c>
      <c r="J459" s="128">
        <v>11.72</v>
      </c>
    </row>
    <row r="460" spans="1:10" ht="25.5">
      <c r="A460" s="127" t="s">
        <v>755</v>
      </c>
      <c r="B460" s="62" t="s">
        <v>1041</v>
      </c>
      <c r="C460" s="62" t="s">
        <v>12</v>
      </c>
      <c r="D460" s="61" t="s">
        <v>1042</v>
      </c>
      <c r="E460" s="459" t="s">
        <v>758</v>
      </c>
      <c r="F460" s="459"/>
      <c r="G460" s="62" t="s">
        <v>14</v>
      </c>
      <c r="H460" s="88">
        <v>1.7500000000000002E-2</v>
      </c>
      <c r="I460" s="89">
        <v>21.89</v>
      </c>
      <c r="J460" s="128">
        <v>0.38</v>
      </c>
    </row>
    <row r="461" spans="1:10" ht="38.25">
      <c r="A461" s="129" t="s">
        <v>743</v>
      </c>
      <c r="B461" s="64" t="s">
        <v>1045</v>
      </c>
      <c r="C461" s="64" t="s">
        <v>12</v>
      </c>
      <c r="D461" s="63" t="s">
        <v>1046</v>
      </c>
      <c r="E461" s="456" t="s">
        <v>766</v>
      </c>
      <c r="F461" s="456"/>
      <c r="G461" s="64" t="s">
        <v>220</v>
      </c>
      <c r="H461" s="90">
        <v>1.19</v>
      </c>
      <c r="I461" s="91">
        <v>0.22</v>
      </c>
      <c r="J461" s="130">
        <v>0.26</v>
      </c>
    </row>
    <row r="462" spans="1:10" ht="25.5">
      <c r="A462" s="129" t="s">
        <v>743</v>
      </c>
      <c r="B462" s="64" t="s">
        <v>1047</v>
      </c>
      <c r="C462" s="64" t="s">
        <v>12</v>
      </c>
      <c r="D462" s="63" t="s">
        <v>1048</v>
      </c>
      <c r="E462" s="456" t="s">
        <v>766</v>
      </c>
      <c r="F462" s="456"/>
      <c r="G462" s="64" t="s">
        <v>80</v>
      </c>
      <c r="H462" s="90">
        <v>2.5000000000000001E-2</v>
      </c>
      <c r="I462" s="91">
        <v>25.59</v>
      </c>
      <c r="J462" s="130">
        <v>0.63</v>
      </c>
    </row>
    <row r="463" spans="1:10" ht="25.5">
      <c r="A463" s="113"/>
      <c r="B463" s="114"/>
      <c r="C463" s="114"/>
      <c r="D463" s="115"/>
      <c r="E463" s="114" t="s">
        <v>745</v>
      </c>
      <c r="F463" s="116">
        <v>3.99</v>
      </c>
      <c r="G463" s="114" t="s">
        <v>746</v>
      </c>
      <c r="H463" s="116">
        <v>0</v>
      </c>
      <c r="I463" s="114" t="s">
        <v>747</v>
      </c>
      <c r="J463" s="117">
        <v>3.99</v>
      </c>
    </row>
    <row r="464" spans="1:10" ht="25.5">
      <c r="A464" s="113"/>
      <c r="B464" s="114"/>
      <c r="C464" s="114"/>
      <c r="D464" s="115"/>
      <c r="E464" s="114" t="s">
        <v>748</v>
      </c>
      <c r="F464" s="116">
        <v>4.13</v>
      </c>
      <c r="G464" s="114"/>
      <c r="H464" s="460" t="s">
        <v>749</v>
      </c>
      <c r="I464" s="460"/>
      <c r="J464" s="117">
        <v>19.899999999999999</v>
      </c>
    </row>
    <row r="465" spans="1:10" ht="26.25" thickBot="1">
      <c r="A465" s="118"/>
      <c r="B465" s="119"/>
      <c r="C465" s="119"/>
      <c r="D465" s="120"/>
      <c r="E465" s="119"/>
      <c r="F465" s="119"/>
      <c r="G465" s="119" t="s">
        <v>750</v>
      </c>
      <c r="H465" s="121" t="s">
        <v>1098</v>
      </c>
      <c r="I465" s="119" t="s">
        <v>752</v>
      </c>
      <c r="J465" s="122">
        <v>4211.03</v>
      </c>
    </row>
    <row r="466" spans="1:10" ht="15" thickTop="1">
      <c r="A466" s="123"/>
      <c r="B466" s="85"/>
      <c r="C466" s="85"/>
      <c r="D466" s="58"/>
      <c r="E466" s="85"/>
      <c r="F466" s="85"/>
      <c r="G466" s="85"/>
      <c r="H466" s="85"/>
      <c r="I466" s="85"/>
      <c r="J466" s="124"/>
    </row>
    <row r="467" spans="1:10" ht="30">
      <c r="A467" s="109" t="s">
        <v>131</v>
      </c>
      <c r="B467" s="46" t="s">
        <v>1</v>
      </c>
      <c r="C467" s="46" t="s">
        <v>2</v>
      </c>
      <c r="D467" s="55" t="s">
        <v>3</v>
      </c>
      <c r="E467" s="457" t="s">
        <v>742</v>
      </c>
      <c r="F467" s="457"/>
      <c r="G467" s="46" t="s">
        <v>4</v>
      </c>
      <c r="H467" s="46" t="s">
        <v>5</v>
      </c>
      <c r="I467" s="46" t="s">
        <v>6</v>
      </c>
      <c r="J467" s="110" t="s">
        <v>7</v>
      </c>
    </row>
    <row r="468" spans="1:10" ht="38.25">
      <c r="A468" s="125" t="s">
        <v>753</v>
      </c>
      <c r="B468" s="60" t="s">
        <v>132</v>
      </c>
      <c r="C468" s="60" t="s">
        <v>12</v>
      </c>
      <c r="D468" s="59" t="s">
        <v>133</v>
      </c>
      <c r="E468" s="458" t="s">
        <v>957</v>
      </c>
      <c r="F468" s="458"/>
      <c r="G468" s="60" t="s">
        <v>53</v>
      </c>
      <c r="H468" s="86">
        <v>1</v>
      </c>
      <c r="I468" s="87">
        <v>1045.96</v>
      </c>
      <c r="J468" s="126">
        <v>1045.96</v>
      </c>
    </row>
    <row r="469" spans="1:10" ht="25.5">
      <c r="A469" s="127" t="s">
        <v>755</v>
      </c>
      <c r="B469" s="62" t="s">
        <v>770</v>
      </c>
      <c r="C469" s="62" t="s">
        <v>12</v>
      </c>
      <c r="D469" s="61" t="s">
        <v>771</v>
      </c>
      <c r="E469" s="459" t="s">
        <v>758</v>
      </c>
      <c r="F469" s="459"/>
      <c r="G469" s="62" t="s">
        <v>14</v>
      </c>
      <c r="H469" s="88">
        <v>0.224</v>
      </c>
      <c r="I469" s="89">
        <v>25.79</v>
      </c>
      <c r="J469" s="128">
        <v>5.77</v>
      </c>
    </row>
    <row r="470" spans="1:10" ht="25.5">
      <c r="A470" s="127" t="s">
        <v>755</v>
      </c>
      <c r="B470" s="62" t="s">
        <v>1002</v>
      </c>
      <c r="C470" s="62" t="s">
        <v>12</v>
      </c>
      <c r="D470" s="61" t="s">
        <v>1003</v>
      </c>
      <c r="E470" s="459" t="s">
        <v>758</v>
      </c>
      <c r="F470" s="459"/>
      <c r="G470" s="62" t="s">
        <v>14</v>
      </c>
      <c r="H470" s="88">
        <v>0.224</v>
      </c>
      <c r="I470" s="89">
        <v>26.21</v>
      </c>
      <c r="J470" s="128">
        <v>5.87</v>
      </c>
    </row>
    <row r="471" spans="1:10" ht="38.25">
      <c r="A471" s="127" t="s">
        <v>755</v>
      </c>
      <c r="B471" s="62" t="s">
        <v>1064</v>
      </c>
      <c r="C471" s="62" t="s">
        <v>12</v>
      </c>
      <c r="D471" s="61" t="s">
        <v>1065</v>
      </c>
      <c r="E471" s="459" t="s">
        <v>774</v>
      </c>
      <c r="F471" s="459"/>
      <c r="G471" s="62" t="s">
        <v>952</v>
      </c>
      <c r="H471" s="88">
        <v>0.13</v>
      </c>
      <c r="I471" s="89">
        <v>0.53</v>
      </c>
      <c r="J471" s="128">
        <v>0.06</v>
      </c>
    </row>
    <row r="472" spans="1:10" ht="25.5">
      <c r="A472" s="127" t="s">
        <v>755</v>
      </c>
      <c r="B472" s="62" t="s">
        <v>776</v>
      </c>
      <c r="C472" s="62" t="s">
        <v>12</v>
      </c>
      <c r="D472" s="61" t="s">
        <v>777</v>
      </c>
      <c r="E472" s="459" t="s">
        <v>758</v>
      </c>
      <c r="F472" s="459"/>
      <c r="G472" s="62" t="s">
        <v>14</v>
      </c>
      <c r="H472" s="88">
        <v>1.345</v>
      </c>
      <c r="I472" s="89">
        <v>19.850000000000001</v>
      </c>
      <c r="J472" s="128">
        <v>26.69</v>
      </c>
    </row>
    <row r="473" spans="1:10" ht="38.25">
      <c r="A473" s="127" t="s">
        <v>755</v>
      </c>
      <c r="B473" s="62" t="s">
        <v>1062</v>
      </c>
      <c r="C473" s="62" t="s">
        <v>12</v>
      </c>
      <c r="D473" s="61" t="s">
        <v>1063</v>
      </c>
      <c r="E473" s="459" t="s">
        <v>774</v>
      </c>
      <c r="F473" s="459"/>
      <c r="G473" s="62" t="s">
        <v>775</v>
      </c>
      <c r="H473" s="88">
        <v>9.4E-2</v>
      </c>
      <c r="I473" s="89">
        <v>1.39</v>
      </c>
      <c r="J473" s="128">
        <v>0.13</v>
      </c>
    </row>
    <row r="474" spans="1:10" ht="51">
      <c r="A474" s="129" t="s">
        <v>743</v>
      </c>
      <c r="B474" s="64" t="s">
        <v>1099</v>
      </c>
      <c r="C474" s="64" t="s">
        <v>12</v>
      </c>
      <c r="D474" s="63" t="s">
        <v>1100</v>
      </c>
      <c r="E474" s="456" t="s">
        <v>766</v>
      </c>
      <c r="F474" s="456"/>
      <c r="G474" s="64" t="s">
        <v>788</v>
      </c>
      <c r="H474" s="90">
        <v>1.103</v>
      </c>
      <c r="I474" s="91">
        <v>913.37</v>
      </c>
      <c r="J474" s="130">
        <v>1007.44</v>
      </c>
    </row>
    <row r="475" spans="1:10" ht="25.5">
      <c r="A475" s="113"/>
      <c r="B475" s="114"/>
      <c r="C475" s="114"/>
      <c r="D475" s="115"/>
      <c r="E475" s="114" t="s">
        <v>745</v>
      </c>
      <c r="F475" s="116">
        <v>30.32</v>
      </c>
      <c r="G475" s="114" t="s">
        <v>746</v>
      </c>
      <c r="H475" s="116">
        <v>0</v>
      </c>
      <c r="I475" s="114" t="s">
        <v>747</v>
      </c>
      <c r="J475" s="117">
        <v>30.32</v>
      </c>
    </row>
    <row r="476" spans="1:10" ht="25.5">
      <c r="A476" s="113"/>
      <c r="B476" s="114"/>
      <c r="C476" s="114"/>
      <c r="D476" s="115"/>
      <c r="E476" s="114" t="s">
        <v>748</v>
      </c>
      <c r="F476" s="116">
        <v>274.45</v>
      </c>
      <c r="G476" s="114"/>
      <c r="H476" s="460" t="s">
        <v>749</v>
      </c>
      <c r="I476" s="460"/>
      <c r="J476" s="117">
        <v>1320.41</v>
      </c>
    </row>
    <row r="477" spans="1:10" ht="26.25" thickBot="1">
      <c r="A477" s="118"/>
      <c r="B477" s="119"/>
      <c r="C477" s="119"/>
      <c r="D477" s="120"/>
      <c r="E477" s="119"/>
      <c r="F477" s="119"/>
      <c r="G477" s="119" t="s">
        <v>750</v>
      </c>
      <c r="H477" s="121" t="s">
        <v>1101</v>
      </c>
      <c r="I477" s="119" t="s">
        <v>752</v>
      </c>
      <c r="J477" s="122">
        <v>17059.689999999999</v>
      </c>
    </row>
    <row r="478" spans="1:10" ht="15" thickTop="1">
      <c r="A478" s="123"/>
      <c r="B478" s="85"/>
      <c r="C478" s="85"/>
      <c r="D478" s="58"/>
      <c r="E478" s="85"/>
      <c r="F478" s="85"/>
      <c r="G478" s="85"/>
      <c r="H478" s="85"/>
      <c r="I478" s="85"/>
      <c r="J478" s="124"/>
    </row>
    <row r="479" spans="1:10">
      <c r="A479" s="107" t="s">
        <v>134</v>
      </c>
      <c r="B479" s="82"/>
      <c r="C479" s="82"/>
      <c r="D479" s="54" t="s">
        <v>135</v>
      </c>
      <c r="E479" s="82"/>
      <c r="F479" s="461"/>
      <c r="G479" s="461"/>
      <c r="H479" s="82"/>
      <c r="I479" s="82"/>
      <c r="J479" s="108">
        <v>39343.33</v>
      </c>
    </row>
    <row r="480" spans="1:10" ht="30">
      <c r="A480" s="109" t="s">
        <v>136</v>
      </c>
      <c r="B480" s="46" t="s">
        <v>1</v>
      </c>
      <c r="C480" s="46" t="s">
        <v>2</v>
      </c>
      <c r="D480" s="55" t="s">
        <v>3</v>
      </c>
      <c r="E480" s="457" t="s">
        <v>742</v>
      </c>
      <c r="F480" s="457"/>
      <c r="G480" s="46" t="s">
        <v>4</v>
      </c>
      <c r="H480" s="46" t="s">
        <v>5</v>
      </c>
      <c r="I480" s="46" t="s">
        <v>6</v>
      </c>
      <c r="J480" s="110" t="s">
        <v>7</v>
      </c>
    </row>
    <row r="481" spans="1:10" ht="51">
      <c r="A481" s="125" t="s">
        <v>753</v>
      </c>
      <c r="B481" s="60" t="s">
        <v>137</v>
      </c>
      <c r="C481" s="60" t="s">
        <v>12</v>
      </c>
      <c r="D481" s="59" t="s">
        <v>138</v>
      </c>
      <c r="E481" s="458" t="s">
        <v>957</v>
      </c>
      <c r="F481" s="458"/>
      <c r="G481" s="60" t="s">
        <v>35</v>
      </c>
      <c r="H481" s="86">
        <v>1</v>
      </c>
      <c r="I481" s="87">
        <v>71.23</v>
      </c>
      <c r="J481" s="126">
        <v>71.23</v>
      </c>
    </row>
    <row r="482" spans="1:10" ht="25.5">
      <c r="A482" s="127" t="s">
        <v>755</v>
      </c>
      <c r="B482" s="62" t="s">
        <v>953</v>
      </c>
      <c r="C482" s="62" t="s">
        <v>12</v>
      </c>
      <c r="D482" s="61" t="s">
        <v>954</v>
      </c>
      <c r="E482" s="459" t="s">
        <v>758</v>
      </c>
      <c r="F482" s="459"/>
      <c r="G482" s="62" t="s">
        <v>14</v>
      </c>
      <c r="H482" s="88">
        <v>0.109</v>
      </c>
      <c r="I482" s="89">
        <v>21.73</v>
      </c>
      <c r="J482" s="128">
        <v>2.36</v>
      </c>
    </row>
    <row r="483" spans="1:10" ht="25.5">
      <c r="A483" s="127" t="s">
        <v>755</v>
      </c>
      <c r="B483" s="62" t="s">
        <v>770</v>
      </c>
      <c r="C483" s="62" t="s">
        <v>12</v>
      </c>
      <c r="D483" s="61" t="s">
        <v>771</v>
      </c>
      <c r="E483" s="459" t="s">
        <v>758</v>
      </c>
      <c r="F483" s="459"/>
      <c r="G483" s="62" t="s">
        <v>14</v>
      </c>
      <c r="H483" s="88">
        <v>0.59599999999999997</v>
      </c>
      <c r="I483" s="89">
        <v>25.79</v>
      </c>
      <c r="J483" s="128">
        <v>15.37</v>
      </c>
    </row>
    <row r="484" spans="1:10" ht="25.5">
      <c r="A484" s="127" t="s">
        <v>755</v>
      </c>
      <c r="B484" s="62" t="s">
        <v>1102</v>
      </c>
      <c r="C484" s="62" t="s">
        <v>12</v>
      </c>
      <c r="D484" s="61" t="s">
        <v>1103</v>
      </c>
      <c r="E484" s="459" t="s">
        <v>957</v>
      </c>
      <c r="F484" s="459"/>
      <c r="G484" s="62" t="s">
        <v>70</v>
      </c>
      <c r="H484" s="88">
        <v>0.65900000000000003</v>
      </c>
      <c r="I484" s="89">
        <v>43.21</v>
      </c>
      <c r="J484" s="128">
        <v>28.47</v>
      </c>
    </row>
    <row r="485" spans="1:10" ht="38.25">
      <c r="A485" s="127" t="s">
        <v>755</v>
      </c>
      <c r="B485" s="62" t="s">
        <v>1104</v>
      </c>
      <c r="C485" s="62" t="s">
        <v>12</v>
      </c>
      <c r="D485" s="61" t="s">
        <v>1105</v>
      </c>
      <c r="E485" s="459" t="s">
        <v>957</v>
      </c>
      <c r="F485" s="459"/>
      <c r="G485" s="62" t="s">
        <v>35</v>
      </c>
      <c r="H485" s="88">
        <v>0.105</v>
      </c>
      <c r="I485" s="89">
        <v>185.72</v>
      </c>
      <c r="J485" s="128">
        <v>19.5</v>
      </c>
    </row>
    <row r="486" spans="1:10" ht="25.5">
      <c r="A486" s="129" t="s">
        <v>743</v>
      </c>
      <c r="B486" s="64" t="s">
        <v>1030</v>
      </c>
      <c r="C486" s="64" t="s">
        <v>12</v>
      </c>
      <c r="D486" s="63" t="s">
        <v>1031</v>
      </c>
      <c r="E486" s="456" t="s">
        <v>766</v>
      </c>
      <c r="F486" s="456"/>
      <c r="G486" s="64" t="s">
        <v>80</v>
      </c>
      <c r="H486" s="90">
        <v>4.9000000000000002E-2</v>
      </c>
      <c r="I486" s="91">
        <v>19.899999999999999</v>
      </c>
      <c r="J486" s="130">
        <v>0.97</v>
      </c>
    </row>
    <row r="487" spans="1:10" ht="38.25">
      <c r="A487" s="129" t="s">
        <v>743</v>
      </c>
      <c r="B487" s="64" t="s">
        <v>1106</v>
      </c>
      <c r="C487" s="64" t="s">
        <v>12</v>
      </c>
      <c r="D487" s="63" t="s">
        <v>1107</v>
      </c>
      <c r="E487" s="456" t="s">
        <v>766</v>
      </c>
      <c r="F487" s="456"/>
      <c r="G487" s="64" t="s">
        <v>70</v>
      </c>
      <c r="H487" s="90">
        <v>0.32800000000000001</v>
      </c>
      <c r="I487" s="91">
        <v>13.83</v>
      </c>
      <c r="J487" s="130">
        <v>4.53</v>
      </c>
    </row>
    <row r="488" spans="1:10" ht="25.5">
      <c r="A488" s="129" t="s">
        <v>743</v>
      </c>
      <c r="B488" s="64" t="s">
        <v>1027</v>
      </c>
      <c r="C488" s="64" t="s">
        <v>12</v>
      </c>
      <c r="D488" s="63" t="s">
        <v>1028</v>
      </c>
      <c r="E488" s="456" t="s">
        <v>766</v>
      </c>
      <c r="F488" s="456"/>
      <c r="G488" s="64" t="s">
        <v>1029</v>
      </c>
      <c r="H488" s="90">
        <v>4.0000000000000001E-3</v>
      </c>
      <c r="I488" s="91">
        <v>9.3000000000000007</v>
      </c>
      <c r="J488" s="130">
        <v>0.03</v>
      </c>
    </row>
    <row r="489" spans="1:10" ht="25.5">
      <c r="A489" s="113"/>
      <c r="B489" s="114"/>
      <c r="C489" s="114"/>
      <c r="D489" s="115"/>
      <c r="E489" s="114" t="s">
        <v>745</v>
      </c>
      <c r="F489" s="116">
        <v>21.76</v>
      </c>
      <c r="G489" s="114" t="s">
        <v>746</v>
      </c>
      <c r="H489" s="116">
        <v>0</v>
      </c>
      <c r="I489" s="114" t="s">
        <v>747</v>
      </c>
      <c r="J489" s="117">
        <v>21.76</v>
      </c>
    </row>
    <row r="490" spans="1:10" ht="25.5">
      <c r="A490" s="113"/>
      <c r="B490" s="114"/>
      <c r="C490" s="114"/>
      <c r="D490" s="115"/>
      <c r="E490" s="114" t="s">
        <v>748</v>
      </c>
      <c r="F490" s="116">
        <v>18.690000000000001</v>
      </c>
      <c r="G490" s="114"/>
      <c r="H490" s="460" t="s">
        <v>749</v>
      </c>
      <c r="I490" s="460"/>
      <c r="J490" s="117">
        <v>89.92</v>
      </c>
    </row>
    <row r="491" spans="1:10" ht="26.25" thickBot="1">
      <c r="A491" s="118"/>
      <c r="B491" s="119"/>
      <c r="C491" s="119"/>
      <c r="D491" s="120"/>
      <c r="E491" s="119"/>
      <c r="F491" s="119"/>
      <c r="G491" s="119" t="s">
        <v>750</v>
      </c>
      <c r="H491" s="121" t="s">
        <v>1108</v>
      </c>
      <c r="I491" s="119" t="s">
        <v>752</v>
      </c>
      <c r="J491" s="122">
        <v>15275.6</v>
      </c>
    </row>
    <row r="492" spans="1:10" ht="15" thickTop="1">
      <c r="A492" s="123"/>
      <c r="B492" s="85"/>
      <c r="C492" s="85"/>
      <c r="D492" s="58"/>
      <c r="E492" s="85"/>
      <c r="F492" s="85"/>
      <c r="G492" s="85"/>
      <c r="H492" s="85"/>
      <c r="I492" s="85"/>
      <c r="J492" s="124"/>
    </row>
    <row r="493" spans="1:10" ht="30">
      <c r="A493" s="109" t="s">
        <v>139</v>
      </c>
      <c r="B493" s="46" t="s">
        <v>1</v>
      </c>
      <c r="C493" s="46" t="s">
        <v>2</v>
      </c>
      <c r="D493" s="55" t="s">
        <v>3</v>
      </c>
      <c r="E493" s="457" t="s">
        <v>742</v>
      </c>
      <c r="F493" s="457"/>
      <c r="G493" s="46" t="s">
        <v>4</v>
      </c>
      <c r="H493" s="46" t="s">
        <v>5</v>
      </c>
      <c r="I493" s="46" t="s">
        <v>6</v>
      </c>
      <c r="J493" s="110" t="s">
        <v>7</v>
      </c>
    </row>
    <row r="494" spans="1:10" ht="38.25">
      <c r="A494" s="125" t="s">
        <v>753</v>
      </c>
      <c r="B494" s="60" t="s">
        <v>120</v>
      </c>
      <c r="C494" s="60" t="s">
        <v>12</v>
      </c>
      <c r="D494" s="59" t="s">
        <v>121</v>
      </c>
      <c r="E494" s="458" t="s">
        <v>957</v>
      </c>
      <c r="F494" s="458"/>
      <c r="G494" s="60" t="s">
        <v>80</v>
      </c>
      <c r="H494" s="86">
        <v>1</v>
      </c>
      <c r="I494" s="87">
        <v>15.25</v>
      </c>
      <c r="J494" s="126">
        <v>15.25</v>
      </c>
    </row>
    <row r="495" spans="1:10" ht="25.5">
      <c r="A495" s="127" t="s">
        <v>755</v>
      </c>
      <c r="B495" s="62" t="s">
        <v>1039</v>
      </c>
      <c r="C495" s="62" t="s">
        <v>12</v>
      </c>
      <c r="D495" s="61" t="s">
        <v>1040</v>
      </c>
      <c r="E495" s="459" t="s">
        <v>758</v>
      </c>
      <c r="F495" s="459"/>
      <c r="G495" s="62" t="s">
        <v>14</v>
      </c>
      <c r="H495" s="88">
        <v>7.9000000000000001E-2</v>
      </c>
      <c r="I495" s="89">
        <v>26.01</v>
      </c>
      <c r="J495" s="128">
        <v>2.0499999999999998</v>
      </c>
    </row>
    <row r="496" spans="1:10" ht="25.5">
      <c r="A496" s="127" t="s">
        <v>755</v>
      </c>
      <c r="B496" s="62" t="s">
        <v>1043</v>
      </c>
      <c r="C496" s="62" t="s">
        <v>12</v>
      </c>
      <c r="D496" s="61" t="s">
        <v>1044</v>
      </c>
      <c r="E496" s="459" t="s">
        <v>957</v>
      </c>
      <c r="F496" s="459"/>
      <c r="G496" s="62" t="s">
        <v>80</v>
      </c>
      <c r="H496" s="88">
        <v>1</v>
      </c>
      <c r="I496" s="89">
        <v>12.08</v>
      </c>
      <c r="J496" s="128">
        <v>12.08</v>
      </c>
    </row>
    <row r="497" spans="1:10" ht="25.5">
      <c r="A497" s="127" t="s">
        <v>755</v>
      </c>
      <c r="B497" s="62" t="s">
        <v>1041</v>
      </c>
      <c r="C497" s="62" t="s">
        <v>12</v>
      </c>
      <c r="D497" s="61" t="s">
        <v>1042</v>
      </c>
      <c r="E497" s="459" t="s">
        <v>758</v>
      </c>
      <c r="F497" s="459"/>
      <c r="G497" s="62" t="s">
        <v>14</v>
      </c>
      <c r="H497" s="88">
        <v>1.29E-2</v>
      </c>
      <c r="I497" s="89">
        <v>21.89</v>
      </c>
      <c r="J497" s="128">
        <v>0.28000000000000003</v>
      </c>
    </row>
    <row r="498" spans="1:10" ht="38.25">
      <c r="A498" s="129" t="s">
        <v>743</v>
      </c>
      <c r="B498" s="64" t="s">
        <v>1045</v>
      </c>
      <c r="C498" s="64" t="s">
        <v>12</v>
      </c>
      <c r="D498" s="63" t="s">
        <v>1046</v>
      </c>
      <c r="E498" s="456" t="s">
        <v>766</v>
      </c>
      <c r="F498" s="456"/>
      <c r="G498" s="64" t="s">
        <v>220</v>
      </c>
      <c r="H498" s="90">
        <v>0.97</v>
      </c>
      <c r="I498" s="91">
        <v>0.22</v>
      </c>
      <c r="J498" s="130">
        <v>0.21</v>
      </c>
    </row>
    <row r="499" spans="1:10" ht="25.5">
      <c r="A499" s="129" t="s">
        <v>743</v>
      </c>
      <c r="B499" s="64" t="s">
        <v>1047</v>
      </c>
      <c r="C499" s="64" t="s">
        <v>12</v>
      </c>
      <c r="D499" s="63" t="s">
        <v>1048</v>
      </c>
      <c r="E499" s="456" t="s">
        <v>766</v>
      </c>
      <c r="F499" s="456"/>
      <c r="G499" s="64" t="s">
        <v>80</v>
      </c>
      <c r="H499" s="90">
        <v>2.5000000000000001E-2</v>
      </c>
      <c r="I499" s="91">
        <v>25.59</v>
      </c>
      <c r="J499" s="130">
        <v>0.63</v>
      </c>
    </row>
    <row r="500" spans="1:10" ht="25.5">
      <c r="A500" s="113"/>
      <c r="B500" s="114"/>
      <c r="C500" s="114"/>
      <c r="D500" s="115"/>
      <c r="E500" s="114" t="s">
        <v>745</v>
      </c>
      <c r="F500" s="116">
        <v>2.65</v>
      </c>
      <c r="G500" s="114" t="s">
        <v>746</v>
      </c>
      <c r="H500" s="116">
        <v>0</v>
      </c>
      <c r="I500" s="114" t="s">
        <v>747</v>
      </c>
      <c r="J500" s="117">
        <v>2.65</v>
      </c>
    </row>
    <row r="501" spans="1:10" ht="25.5">
      <c r="A501" s="113"/>
      <c r="B501" s="114"/>
      <c r="C501" s="114"/>
      <c r="D501" s="115"/>
      <c r="E501" s="114" t="s">
        <v>748</v>
      </c>
      <c r="F501" s="116">
        <v>4</v>
      </c>
      <c r="G501" s="114"/>
      <c r="H501" s="460" t="s">
        <v>749</v>
      </c>
      <c r="I501" s="460"/>
      <c r="J501" s="117">
        <v>19.25</v>
      </c>
    </row>
    <row r="502" spans="1:10" ht="26.25" thickBot="1">
      <c r="A502" s="118"/>
      <c r="B502" s="119"/>
      <c r="C502" s="119"/>
      <c r="D502" s="120"/>
      <c r="E502" s="119"/>
      <c r="F502" s="119"/>
      <c r="G502" s="119" t="s">
        <v>750</v>
      </c>
      <c r="H502" s="121" t="s">
        <v>1109</v>
      </c>
      <c r="I502" s="119" t="s">
        <v>752</v>
      </c>
      <c r="J502" s="122">
        <v>109.34</v>
      </c>
    </row>
    <row r="503" spans="1:10" ht="15" thickTop="1">
      <c r="A503" s="123"/>
      <c r="B503" s="85"/>
      <c r="C503" s="85"/>
      <c r="D503" s="58"/>
      <c r="E503" s="85"/>
      <c r="F503" s="85"/>
      <c r="G503" s="85"/>
      <c r="H503" s="85"/>
      <c r="I503" s="85"/>
      <c r="J503" s="124"/>
    </row>
    <row r="504" spans="1:10" ht="30">
      <c r="A504" s="109" t="s">
        <v>140</v>
      </c>
      <c r="B504" s="46" t="s">
        <v>1</v>
      </c>
      <c r="C504" s="46" t="s">
        <v>2</v>
      </c>
      <c r="D504" s="55" t="s">
        <v>3</v>
      </c>
      <c r="E504" s="457" t="s">
        <v>742</v>
      </c>
      <c r="F504" s="457"/>
      <c r="G504" s="46" t="s">
        <v>4</v>
      </c>
      <c r="H504" s="46" t="s">
        <v>5</v>
      </c>
      <c r="I504" s="46" t="s">
        <v>6</v>
      </c>
      <c r="J504" s="110" t="s">
        <v>7</v>
      </c>
    </row>
    <row r="505" spans="1:10" ht="38.25">
      <c r="A505" s="125" t="s">
        <v>753</v>
      </c>
      <c r="B505" s="60" t="s">
        <v>141</v>
      </c>
      <c r="C505" s="60" t="s">
        <v>12</v>
      </c>
      <c r="D505" s="59" t="s">
        <v>142</v>
      </c>
      <c r="E505" s="458" t="s">
        <v>957</v>
      </c>
      <c r="F505" s="458"/>
      <c r="G505" s="60" t="s">
        <v>80</v>
      </c>
      <c r="H505" s="86">
        <v>1</v>
      </c>
      <c r="I505" s="87">
        <v>14.56</v>
      </c>
      <c r="J505" s="126">
        <v>14.56</v>
      </c>
    </row>
    <row r="506" spans="1:10" ht="25.5">
      <c r="A506" s="127" t="s">
        <v>755</v>
      </c>
      <c r="B506" s="62" t="s">
        <v>1041</v>
      </c>
      <c r="C506" s="62" t="s">
        <v>12</v>
      </c>
      <c r="D506" s="61" t="s">
        <v>1042</v>
      </c>
      <c r="E506" s="459" t="s">
        <v>758</v>
      </c>
      <c r="F506" s="459"/>
      <c r="G506" s="62" t="s">
        <v>14</v>
      </c>
      <c r="H506" s="88">
        <v>9.1999999999999998E-3</v>
      </c>
      <c r="I506" s="89">
        <v>21.89</v>
      </c>
      <c r="J506" s="128">
        <v>0.2</v>
      </c>
    </row>
    <row r="507" spans="1:10" ht="25.5">
      <c r="A507" s="127" t="s">
        <v>755</v>
      </c>
      <c r="B507" s="62" t="s">
        <v>1039</v>
      </c>
      <c r="C507" s="62" t="s">
        <v>12</v>
      </c>
      <c r="D507" s="61" t="s">
        <v>1040</v>
      </c>
      <c r="E507" s="459" t="s">
        <v>758</v>
      </c>
      <c r="F507" s="459"/>
      <c r="G507" s="62" t="s">
        <v>14</v>
      </c>
      <c r="H507" s="88">
        <v>5.6099999999999997E-2</v>
      </c>
      <c r="I507" s="89">
        <v>26.01</v>
      </c>
      <c r="J507" s="128">
        <v>1.45</v>
      </c>
    </row>
    <row r="508" spans="1:10" ht="25.5">
      <c r="A508" s="127" t="s">
        <v>755</v>
      </c>
      <c r="B508" s="62" t="s">
        <v>1050</v>
      </c>
      <c r="C508" s="62" t="s">
        <v>12</v>
      </c>
      <c r="D508" s="61" t="s">
        <v>1051</v>
      </c>
      <c r="E508" s="459" t="s">
        <v>957</v>
      </c>
      <c r="F508" s="459"/>
      <c r="G508" s="62" t="s">
        <v>80</v>
      </c>
      <c r="H508" s="88">
        <v>1</v>
      </c>
      <c r="I508" s="89">
        <v>12.12</v>
      </c>
      <c r="J508" s="128">
        <v>12.12</v>
      </c>
    </row>
    <row r="509" spans="1:10" ht="25.5">
      <c r="A509" s="129" t="s">
        <v>743</v>
      </c>
      <c r="B509" s="64" t="s">
        <v>1047</v>
      </c>
      <c r="C509" s="64" t="s">
        <v>12</v>
      </c>
      <c r="D509" s="63" t="s">
        <v>1048</v>
      </c>
      <c r="E509" s="456" t="s">
        <v>766</v>
      </c>
      <c r="F509" s="456"/>
      <c r="G509" s="64" t="s">
        <v>80</v>
      </c>
      <c r="H509" s="90">
        <v>2.5000000000000001E-2</v>
      </c>
      <c r="I509" s="91">
        <v>25.59</v>
      </c>
      <c r="J509" s="130">
        <v>0.63</v>
      </c>
    </row>
    <row r="510" spans="1:10" ht="38.25">
      <c r="A510" s="129" t="s">
        <v>743</v>
      </c>
      <c r="B510" s="64" t="s">
        <v>1045</v>
      </c>
      <c r="C510" s="64" t="s">
        <v>12</v>
      </c>
      <c r="D510" s="63" t="s">
        <v>1046</v>
      </c>
      <c r="E510" s="456" t="s">
        <v>766</v>
      </c>
      <c r="F510" s="456"/>
      <c r="G510" s="64" t="s">
        <v>220</v>
      </c>
      <c r="H510" s="90">
        <v>0.74299999999999999</v>
      </c>
      <c r="I510" s="91">
        <v>0.22</v>
      </c>
      <c r="J510" s="130">
        <v>0.16</v>
      </c>
    </row>
    <row r="511" spans="1:10" ht="25.5">
      <c r="A511" s="113"/>
      <c r="B511" s="114"/>
      <c r="C511" s="114"/>
      <c r="D511" s="115"/>
      <c r="E511" s="114" t="s">
        <v>745</v>
      </c>
      <c r="F511" s="116">
        <v>1.73</v>
      </c>
      <c r="G511" s="114" t="s">
        <v>746</v>
      </c>
      <c r="H511" s="116">
        <v>0</v>
      </c>
      <c r="I511" s="114" t="s">
        <v>747</v>
      </c>
      <c r="J511" s="117">
        <v>1.73</v>
      </c>
    </row>
    <row r="512" spans="1:10" ht="25.5">
      <c r="A512" s="113"/>
      <c r="B512" s="114"/>
      <c r="C512" s="114"/>
      <c r="D512" s="115"/>
      <c r="E512" s="114" t="s">
        <v>748</v>
      </c>
      <c r="F512" s="116">
        <v>3.82</v>
      </c>
      <c r="G512" s="114"/>
      <c r="H512" s="460" t="s">
        <v>749</v>
      </c>
      <c r="I512" s="460"/>
      <c r="J512" s="117">
        <v>18.38</v>
      </c>
    </row>
    <row r="513" spans="1:10" ht="26.25" thickBot="1">
      <c r="A513" s="118"/>
      <c r="B513" s="119"/>
      <c r="C513" s="119"/>
      <c r="D513" s="120"/>
      <c r="E513" s="119"/>
      <c r="F513" s="119"/>
      <c r="G513" s="119" t="s">
        <v>750</v>
      </c>
      <c r="H513" s="121" t="s">
        <v>1110</v>
      </c>
      <c r="I513" s="119" t="s">
        <v>752</v>
      </c>
      <c r="J513" s="122">
        <v>3010.82</v>
      </c>
    </row>
    <row r="514" spans="1:10" ht="15" thickTop="1">
      <c r="A514" s="123"/>
      <c r="B514" s="85"/>
      <c r="C514" s="85"/>
      <c r="D514" s="58"/>
      <c r="E514" s="85"/>
      <c r="F514" s="85"/>
      <c r="G514" s="85"/>
      <c r="H514" s="85"/>
      <c r="I514" s="85"/>
      <c r="J514" s="124"/>
    </row>
    <row r="515" spans="1:10" ht="30">
      <c r="A515" s="109" t="s">
        <v>143</v>
      </c>
      <c r="B515" s="46" t="s">
        <v>1</v>
      </c>
      <c r="C515" s="46" t="s">
        <v>2</v>
      </c>
      <c r="D515" s="55" t="s">
        <v>3</v>
      </c>
      <c r="E515" s="457" t="s">
        <v>742</v>
      </c>
      <c r="F515" s="457"/>
      <c r="G515" s="46" t="s">
        <v>4</v>
      </c>
      <c r="H515" s="46" t="s">
        <v>5</v>
      </c>
      <c r="I515" s="46" t="s">
        <v>6</v>
      </c>
      <c r="J515" s="110" t="s">
        <v>7</v>
      </c>
    </row>
    <row r="516" spans="1:10" ht="38.25">
      <c r="A516" s="125" t="s">
        <v>753</v>
      </c>
      <c r="B516" s="60" t="s">
        <v>123</v>
      </c>
      <c r="C516" s="60" t="s">
        <v>12</v>
      </c>
      <c r="D516" s="59" t="s">
        <v>124</v>
      </c>
      <c r="E516" s="458" t="s">
        <v>957</v>
      </c>
      <c r="F516" s="458"/>
      <c r="G516" s="60" t="s">
        <v>80</v>
      </c>
      <c r="H516" s="86">
        <v>1</v>
      </c>
      <c r="I516" s="87">
        <v>13.11</v>
      </c>
      <c r="J516" s="126">
        <v>13.11</v>
      </c>
    </row>
    <row r="517" spans="1:10" ht="25.5">
      <c r="A517" s="127" t="s">
        <v>755</v>
      </c>
      <c r="B517" s="62" t="s">
        <v>1041</v>
      </c>
      <c r="C517" s="62" t="s">
        <v>12</v>
      </c>
      <c r="D517" s="61" t="s">
        <v>1042</v>
      </c>
      <c r="E517" s="459" t="s">
        <v>758</v>
      </c>
      <c r="F517" s="459"/>
      <c r="G517" s="62" t="s">
        <v>14</v>
      </c>
      <c r="H517" s="88">
        <v>6.4000000000000003E-3</v>
      </c>
      <c r="I517" s="89">
        <v>21.89</v>
      </c>
      <c r="J517" s="128">
        <v>0.14000000000000001</v>
      </c>
    </row>
    <row r="518" spans="1:10" ht="25.5">
      <c r="A518" s="127" t="s">
        <v>755</v>
      </c>
      <c r="B518" s="62" t="s">
        <v>1039</v>
      </c>
      <c r="C518" s="62" t="s">
        <v>12</v>
      </c>
      <c r="D518" s="61" t="s">
        <v>1040</v>
      </c>
      <c r="E518" s="459" t="s">
        <v>758</v>
      </c>
      <c r="F518" s="459"/>
      <c r="G518" s="62" t="s">
        <v>14</v>
      </c>
      <c r="H518" s="88">
        <v>3.9199999999999999E-2</v>
      </c>
      <c r="I518" s="89">
        <v>26.01</v>
      </c>
      <c r="J518" s="128">
        <v>1.01</v>
      </c>
    </row>
    <row r="519" spans="1:10" ht="25.5">
      <c r="A519" s="127" t="s">
        <v>755</v>
      </c>
      <c r="B519" s="62" t="s">
        <v>1053</v>
      </c>
      <c r="C519" s="62" t="s">
        <v>12</v>
      </c>
      <c r="D519" s="61" t="s">
        <v>1054</v>
      </c>
      <c r="E519" s="459" t="s">
        <v>957</v>
      </c>
      <c r="F519" s="459"/>
      <c r="G519" s="62" t="s">
        <v>80</v>
      </c>
      <c r="H519" s="88">
        <v>1</v>
      </c>
      <c r="I519" s="89">
        <v>11.22</v>
      </c>
      <c r="J519" s="128">
        <v>11.22</v>
      </c>
    </row>
    <row r="520" spans="1:10" ht="38.25">
      <c r="A520" s="129" t="s">
        <v>743</v>
      </c>
      <c r="B520" s="64" t="s">
        <v>1045</v>
      </c>
      <c r="C520" s="64" t="s">
        <v>12</v>
      </c>
      <c r="D520" s="63" t="s">
        <v>1046</v>
      </c>
      <c r="E520" s="456" t="s">
        <v>766</v>
      </c>
      <c r="F520" s="456"/>
      <c r="G520" s="64" t="s">
        <v>220</v>
      </c>
      <c r="H520" s="90">
        <v>0.54300000000000004</v>
      </c>
      <c r="I520" s="91">
        <v>0.22</v>
      </c>
      <c r="J520" s="130">
        <v>0.11</v>
      </c>
    </row>
    <row r="521" spans="1:10" ht="25.5">
      <c r="A521" s="129" t="s">
        <v>743</v>
      </c>
      <c r="B521" s="64" t="s">
        <v>1047</v>
      </c>
      <c r="C521" s="64" t="s">
        <v>12</v>
      </c>
      <c r="D521" s="63" t="s">
        <v>1048</v>
      </c>
      <c r="E521" s="456" t="s">
        <v>766</v>
      </c>
      <c r="F521" s="456"/>
      <c r="G521" s="64" t="s">
        <v>80</v>
      </c>
      <c r="H521" s="90">
        <v>2.5000000000000001E-2</v>
      </c>
      <c r="I521" s="91">
        <v>25.59</v>
      </c>
      <c r="J521" s="130">
        <v>0.63</v>
      </c>
    </row>
    <row r="522" spans="1:10" ht="25.5">
      <c r="A522" s="113"/>
      <c r="B522" s="114"/>
      <c r="C522" s="114"/>
      <c r="D522" s="115"/>
      <c r="E522" s="114" t="s">
        <v>745</v>
      </c>
      <c r="F522" s="116">
        <v>1.1499999999999999</v>
      </c>
      <c r="G522" s="114" t="s">
        <v>746</v>
      </c>
      <c r="H522" s="116">
        <v>0</v>
      </c>
      <c r="I522" s="114" t="s">
        <v>747</v>
      </c>
      <c r="J522" s="117">
        <v>1.1499999999999999</v>
      </c>
    </row>
    <row r="523" spans="1:10" ht="25.5">
      <c r="A523" s="113"/>
      <c r="B523" s="114"/>
      <c r="C523" s="114"/>
      <c r="D523" s="115"/>
      <c r="E523" s="114" t="s">
        <v>748</v>
      </c>
      <c r="F523" s="116">
        <v>3.44</v>
      </c>
      <c r="G523" s="114"/>
      <c r="H523" s="460" t="s">
        <v>749</v>
      </c>
      <c r="I523" s="460"/>
      <c r="J523" s="117">
        <v>16.55</v>
      </c>
    </row>
    <row r="524" spans="1:10" ht="26.25" thickBot="1">
      <c r="A524" s="118"/>
      <c r="B524" s="119"/>
      <c r="C524" s="119"/>
      <c r="D524" s="120"/>
      <c r="E524" s="119"/>
      <c r="F524" s="119"/>
      <c r="G524" s="119" t="s">
        <v>750</v>
      </c>
      <c r="H524" s="121" t="s">
        <v>1111</v>
      </c>
      <c r="I524" s="119" t="s">
        <v>752</v>
      </c>
      <c r="J524" s="122">
        <v>3866.74</v>
      </c>
    </row>
    <row r="525" spans="1:10" ht="15" thickTop="1">
      <c r="A525" s="123"/>
      <c r="B525" s="85"/>
      <c r="C525" s="85"/>
      <c r="D525" s="58"/>
      <c r="E525" s="85"/>
      <c r="F525" s="85"/>
      <c r="G525" s="85"/>
      <c r="H525" s="85"/>
      <c r="I525" s="85"/>
      <c r="J525" s="124"/>
    </row>
    <row r="526" spans="1:10" ht="30">
      <c r="A526" s="109" t="s">
        <v>144</v>
      </c>
      <c r="B526" s="46" t="s">
        <v>1</v>
      </c>
      <c r="C526" s="46" t="s">
        <v>2</v>
      </c>
      <c r="D526" s="55" t="s">
        <v>3</v>
      </c>
      <c r="E526" s="457" t="s">
        <v>742</v>
      </c>
      <c r="F526" s="457"/>
      <c r="G526" s="46" t="s">
        <v>4</v>
      </c>
      <c r="H526" s="46" t="s">
        <v>5</v>
      </c>
      <c r="I526" s="46" t="s">
        <v>6</v>
      </c>
      <c r="J526" s="110" t="s">
        <v>7</v>
      </c>
    </row>
    <row r="527" spans="1:10" ht="38.25">
      <c r="A527" s="125" t="s">
        <v>753</v>
      </c>
      <c r="B527" s="60" t="s">
        <v>126</v>
      </c>
      <c r="C527" s="60" t="s">
        <v>12</v>
      </c>
      <c r="D527" s="59" t="s">
        <v>127</v>
      </c>
      <c r="E527" s="458" t="s">
        <v>957</v>
      </c>
      <c r="F527" s="458"/>
      <c r="G527" s="60" t="s">
        <v>80</v>
      </c>
      <c r="H527" s="86">
        <v>1</v>
      </c>
      <c r="I527" s="87">
        <v>11.1</v>
      </c>
      <c r="J527" s="126">
        <v>11.1</v>
      </c>
    </row>
    <row r="528" spans="1:10" ht="25.5">
      <c r="A528" s="127" t="s">
        <v>755</v>
      </c>
      <c r="B528" s="62" t="s">
        <v>1041</v>
      </c>
      <c r="C528" s="62" t="s">
        <v>12</v>
      </c>
      <c r="D528" s="61" t="s">
        <v>1042</v>
      </c>
      <c r="E528" s="459" t="s">
        <v>758</v>
      </c>
      <c r="F528" s="459"/>
      <c r="G528" s="62" t="s">
        <v>14</v>
      </c>
      <c r="H528" s="88">
        <v>4.1999999999999997E-3</v>
      </c>
      <c r="I528" s="89">
        <v>21.89</v>
      </c>
      <c r="J528" s="128">
        <v>0.09</v>
      </c>
    </row>
    <row r="529" spans="1:10" ht="25.5">
      <c r="A529" s="127" t="s">
        <v>755</v>
      </c>
      <c r="B529" s="62" t="s">
        <v>1039</v>
      </c>
      <c r="C529" s="62" t="s">
        <v>12</v>
      </c>
      <c r="D529" s="61" t="s">
        <v>1040</v>
      </c>
      <c r="E529" s="459" t="s">
        <v>758</v>
      </c>
      <c r="F529" s="459"/>
      <c r="G529" s="62" t="s">
        <v>14</v>
      </c>
      <c r="H529" s="88">
        <v>2.5700000000000001E-2</v>
      </c>
      <c r="I529" s="89">
        <v>26.01</v>
      </c>
      <c r="J529" s="128">
        <v>0.66</v>
      </c>
    </row>
    <row r="530" spans="1:10" ht="25.5">
      <c r="A530" s="127" t="s">
        <v>755</v>
      </c>
      <c r="B530" s="62" t="s">
        <v>1056</v>
      </c>
      <c r="C530" s="62" t="s">
        <v>12</v>
      </c>
      <c r="D530" s="61" t="s">
        <v>1057</v>
      </c>
      <c r="E530" s="459" t="s">
        <v>957</v>
      </c>
      <c r="F530" s="459"/>
      <c r="G530" s="62" t="s">
        <v>80</v>
      </c>
      <c r="H530" s="88">
        <v>1</v>
      </c>
      <c r="I530" s="89">
        <v>9.64</v>
      </c>
      <c r="J530" s="128">
        <v>9.64</v>
      </c>
    </row>
    <row r="531" spans="1:10" ht="25.5">
      <c r="A531" s="129" t="s">
        <v>743</v>
      </c>
      <c r="B531" s="64" t="s">
        <v>1047</v>
      </c>
      <c r="C531" s="64" t="s">
        <v>12</v>
      </c>
      <c r="D531" s="63" t="s">
        <v>1048</v>
      </c>
      <c r="E531" s="456" t="s">
        <v>766</v>
      </c>
      <c r="F531" s="456"/>
      <c r="G531" s="64" t="s">
        <v>80</v>
      </c>
      <c r="H531" s="90">
        <v>2.5000000000000001E-2</v>
      </c>
      <c r="I531" s="91">
        <v>25.59</v>
      </c>
      <c r="J531" s="130">
        <v>0.63</v>
      </c>
    </row>
    <row r="532" spans="1:10" ht="38.25">
      <c r="A532" s="129" t="s">
        <v>743</v>
      </c>
      <c r="B532" s="64" t="s">
        <v>1045</v>
      </c>
      <c r="C532" s="64" t="s">
        <v>12</v>
      </c>
      <c r="D532" s="63" t="s">
        <v>1046</v>
      </c>
      <c r="E532" s="456" t="s">
        <v>766</v>
      </c>
      <c r="F532" s="456"/>
      <c r="G532" s="64" t="s">
        <v>220</v>
      </c>
      <c r="H532" s="90">
        <v>0.36699999999999999</v>
      </c>
      <c r="I532" s="91">
        <v>0.22</v>
      </c>
      <c r="J532" s="130">
        <v>0.08</v>
      </c>
    </row>
    <row r="533" spans="1:10" ht="25.5">
      <c r="A533" s="113"/>
      <c r="B533" s="114"/>
      <c r="C533" s="114"/>
      <c r="D533" s="115"/>
      <c r="E533" s="114" t="s">
        <v>745</v>
      </c>
      <c r="F533" s="116">
        <v>0.73</v>
      </c>
      <c r="G533" s="114" t="s">
        <v>746</v>
      </c>
      <c r="H533" s="116">
        <v>0</v>
      </c>
      <c r="I533" s="114" t="s">
        <v>747</v>
      </c>
      <c r="J533" s="117">
        <v>0.73</v>
      </c>
    </row>
    <row r="534" spans="1:10" ht="25.5">
      <c r="A534" s="113"/>
      <c r="B534" s="114"/>
      <c r="C534" s="114"/>
      <c r="D534" s="115"/>
      <c r="E534" s="114" t="s">
        <v>748</v>
      </c>
      <c r="F534" s="116">
        <v>2.91</v>
      </c>
      <c r="G534" s="114"/>
      <c r="H534" s="460" t="s">
        <v>749</v>
      </c>
      <c r="I534" s="460"/>
      <c r="J534" s="117">
        <v>14.01</v>
      </c>
    </row>
    <row r="535" spans="1:10" ht="26.25" thickBot="1">
      <c r="A535" s="118"/>
      <c r="B535" s="119"/>
      <c r="C535" s="119"/>
      <c r="D535" s="120"/>
      <c r="E535" s="119"/>
      <c r="F535" s="119"/>
      <c r="G535" s="119" t="s">
        <v>750</v>
      </c>
      <c r="H535" s="121" t="s">
        <v>1112</v>
      </c>
      <c r="I535" s="119" t="s">
        <v>752</v>
      </c>
      <c r="J535" s="122">
        <v>1036.17</v>
      </c>
    </row>
    <row r="536" spans="1:10" ht="15" thickTop="1">
      <c r="A536" s="123"/>
      <c r="B536" s="85"/>
      <c r="C536" s="85"/>
      <c r="D536" s="58"/>
      <c r="E536" s="85"/>
      <c r="F536" s="85"/>
      <c r="G536" s="85"/>
      <c r="H536" s="85"/>
      <c r="I536" s="85"/>
      <c r="J536" s="124"/>
    </row>
    <row r="537" spans="1:10" ht="30">
      <c r="A537" s="109" t="s">
        <v>145</v>
      </c>
      <c r="B537" s="46" t="s">
        <v>1</v>
      </c>
      <c r="C537" s="46" t="s">
        <v>2</v>
      </c>
      <c r="D537" s="55" t="s">
        <v>3</v>
      </c>
      <c r="E537" s="457" t="s">
        <v>742</v>
      </c>
      <c r="F537" s="457"/>
      <c r="G537" s="46" t="s">
        <v>4</v>
      </c>
      <c r="H537" s="46" t="s">
        <v>5</v>
      </c>
      <c r="I537" s="46" t="s">
        <v>6</v>
      </c>
      <c r="J537" s="110" t="s">
        <v>7</v>
      </c>
    </row>
    <row r="538" spans="1:10" ht="38.25">
      <c r="A538" s="125" t="s">
        <v>753</v>
      </c>
      <c r="B538" s="60" t="s">
        <v>129</v>
      </c>
      <c r="C538" s="60" t="s">
        <v>12</v>
      </c>
      <c r="D538" s="59" t="s">
        <v>130</v>
      </c>
      <c r="E538" s="458" t="s">
        <v>957</v>
      </c>
      <c r="F538" s="458"/>
      <c r="G538" s="60" t="s">
        <v>80</v>
      </c>
      <c r="H538" s="86">
        <v>1</v>
      </c>
      <c r="I538" s="87">
        <v>15.77</v>
      </c>
      <c r="J538" s="126">
        <v>15.77</v>
      </c>
    </row>
    <row r="539" spans="1:10" ht="25.5">
      <c r="A539" s="127" t="s">
        <v>755</v>
      </c>
      <c r="B539" s="62" t="s">
        <v>1039</v>
      </c>
      <c r="C539" s="62" t="s">
        <v>12</v>
      </c>
      <c r="D539" s="61" t="s">
        <v>1040</v>
      </c>
      <c r="E539" s="459" t="s">
        <v>758</v>
      </c>
      <c r="F539" s="459"/>
      <c r="G539" s="62" t="s">
        <v>14</v>
      </c>
      <c r="H539" s="88">
        <v>0.1069</v>
      </c>
      <c r="I539" s="89">
        <v>26.01</v>
      </c>
      <c r="J539" s="128">
        <v>2.78</v>
      </c>
    </row>
    <row r="540" spans="1:10" ht="25.5">
      <c r="A540" s="127" t="s">
        <v>755</v>
      </c>
      <c r="B540" s="62" t="s">
        <v>1059</v>
      </c>
      <c r="C540" s="62" t="s">
        <v>12</v>
      </c>
      <c r="D540" s="61" t="s">
        <v>1060</v>
      </c>
      <c r="E540" s="459" t="s">
        <v>957</v>
      </c>
      <c r="F540" s="459"/>
      <c r="G540" s="62" t="s">
        <v>80</v>
      </c>
      <c r="H540" s="88">
        <v>1</v>
      </c>
      <c r="I540" s="89">
        <v>11.72</v>
      </c>
      <c r="J540" s="128">
        <v>11.72</v>
      </c>
    </row>
    <row r="541" spans="1:10" ht="25.5">
      <c r="A541" s="127" t="s">
        <v>755</v>
      </c>
      <c r="B541" s="62" t="s">
        <v>1041</v>
      </c>
      <c r="C541" s="62" t="s">
        <v>12</v>
      </c>
      <c r="D541" s="61" t="s">
        <v>1042</v>
      </c>
      <c r="E541" s="459" t="s">
        <v>758</v>
      </c>
      <c r="F541" s="459"/>
      <c r="G541" s="62" t="s">
        <v>14</v>
      </c>
      <c r="H541" s="88">
        <v>1.7500000000000002E-2</v>
      </c>
      <c r="I541" s="89">
        <v>21.89</v>
      </c>
      <c r="J541" s="128">
        <v>0.38</v>
      </c>
    </row>
    <row r="542" spans="1:10" ht="38.25">
      <c r="A542" s="129" t="s">
        <v>743</v>
      </c>
      <c r="B542" s="64" t="s">
        <v>1045</v>
      </c>
      <c r="C542" s="64" t="s">
        <v>12</v>
      </c>
      <c r="D542" s="63" t="s">
        <v>1046</v>
      </c>
      <c r="E542" s="456" t="s">
        <v>766</v>
      </c>
      <c r="F542" s="456"/>
      <c r="G542" s="64" t="s">
        <v>220</v>
      </c>
      <c r="H542" s="90">
        <v>1.19</v>
      </c>
      <c r="I542" s="91">
        <v>0.22</v>
      </c>
      <c r="J542" s="130">
        <v>0.26</v>
      </c>
    </row>
    <row r="543" spans="1:10" ht="25.5">
      <c r="A543" s="129" t="s">
        <v>743</v>
      </c>
      <c r="B543" s="64" t="s">
        <v>1047</v>
      </c>
      <c r="C543" s="64" t="s">
        <v>12</v>
      </c>
      <c r="D543" s="63" t="s">
        <v>1048</v>
      </c>
      <c r="E543" s="456" t="s">
        <v>766</v>
      </c>
      <c r="F543" s="456"/>
      <c r="G543" s="64" t="s">
        <v>80</v>
      </c>
      <c r="H543" s="90">
        <v>2.5000000000000001E-2</v>
      </c>
      <c r="I543" s="91">
        <v>25.59</v>
      </c>
      <c r="J543" s="130">
        <v>0.63</v>
      </c>
    </row>
    <row r="544" spans="1:10" ht="25.5">
      <c r="A544" s="113"/>
      <c r="B544" s="114"/>
      <c r="C544" s="114"/>
      <c r="D544" s="115"/>
      <c r="E544" s="114" t="s">
        <v>745</v>
      </c>
      <c r="F544" s="116">
        <v>3.99</v>
      </c>
      <c r="G544" s="114" t="s">
        <v>746</v>
      </c>
      <c r="H544" s="116">
        <v>0</v>
      </c>
      <c r="I544" s="114" t="s">
        <v>747</v>
      </c>
      <c r="J544" s="117">
        <v>3.99</v>
      </c>
    </row>
    <row r="545" spans="1:10" ht="25.5">
      <c r="A545" s="113"/>
      <c r="B545" s="114"/>
      <c r="C545" s="114"/>
      <c r="D545" s="115"/>
      <c r="E545" s="114" t="s">
        <v>748</v>
      </c>
      <c r="F545" s="116">
        <v>4.13</v>
      </c>
      <c r="G545" s="114"/>
      <c r="H545" s="460" t="s">
        <v>749</v>
      </c>
      <c r="I545" s="460"/>
      <c r="J545" s="117">
        <v>19.899999999999999</v>
      </c>
    </row>
    <row r="546" spans="1:10" ht="26.25" thickBot="1">
      <c r="A546" s="118"/>
      <c r="B546" s="119"/>
      <c r="C546" s="119"/>
      <c r="D546" s="120"/>
      <c r="E546" s="119"/>
      <c r="F546" s="119"/>
      <c r="G546" s="119" t="s">
        <v>750</v>
      </c>
      <c r="H546" s="121" t="s">
        <v>1113</v>
      </c>
      <c r="I546" s="119" t="s">
        <v>752</v>
      </c>
      <c r="J546" s="122">
        <v>2642.32</v>
      </c>
    </row>
    <row r="547" spans="1:10" ht="15" thickTop="1">
      <c r="A547" s="123"/>
      <c r="B547" s="85"/>
      <c r="C547" s="85"/>
      <c r="D547" s="58"/>
      <c r="E547" s="85"/>
      <c r="F547" s="85"/>
      <c r="G547" s="85"/>
      <c r="H547" s="85"/>
      <c r="I547" s="85"/>
      <c r="J547" s="124"/>
    </row>
    <row r="548" spans="1:10" ht="30">
      <c r="A548" s="109" t="s">
        <v>146</v>
      </c>
      <c r="B548" s="46" t="s">
        <v>1</v>
      </c>
      <c r="C548" s="46" t="s">
        <v>2</v>
      </c>
      <c r="D548" s="55" t="s">
        <v>3</v>
      </c>
      <c r="E548" s="457" t="s">
        <v>742</v>
      </c>
      <c r="F548" s="457"/>
      <c r="G548" s="46" t="s">
        <v>4</v>
      </c>
      <c r="H548" s="46" t="s">
        <v>5</v>
      </c>
      <c r="I548" s="46" t="s">
        <v>6</v>
      </c>
      <c r="J548" s="110" t="s">
        <v>7</v>
      </c>
    </row>
    <row r="549" spans="1:10" ht="51">
      <c r="A549" s="125" t="s">
        <v>753</v>
      </c>
      <c r="B549" s="60" t="s">
        <v>147</v>
      </c>
      <c r="C549" s="60" t="s">
        <v>12</v>
      </c>
      <c r="D549" s="59" t="s">
        <v>148</v>
      </c>
      <c r="E549" s="458" t="s">
        <v>957</v>
      </c>
      <c r="F549" s="458"/>
      <c r="G549" s="60" t="s">
        <v>53</v>
      </c>
      <c r="H549" s="86">
        <v>1</v>
      </c>
      <c r="I549" s="87">
        <v>1047</v>
      </c>
      <c r="J549" s="126">
        <v>1047</v>
      </c>
    </row>
    <row r="550" spans="1:10" ht="25.5">
      <c r="A550" s="127" t="s">
        <v>755</v>
      </c>
      <c r="B550" s="62" t="s">
        <v>776</v>
      </c>
      <c r="C550" s="62" t="s">
        <v>12</v>
      </c>
      <c r="D550" s="61" t="s">
        <v>777</v>
      </c>
      <c r="E550" s="459" t="s">
        <v>758</v>
      </c>
      <c r="F550" s="459"/>
      <c r="G550" s="62" t="s">
        <v>14</v>
      </c>
      <c r="H550" s="88">
        <v>0.82599999999999996</v>
      </c>
      <c r="I550" s="89">
        <v>19.850000000000001</v>
      </c>
      <c r="J550" s="128">
        <v>16.39</v>
      </c>
    </row>
    <row r="551" spans="1:10" ht="25.5">
      <c r="A551" s="127" t="s">
        <v>755</v>
      </c>
      <c r="B551" s="62" t="s">
        <v>770</v>
      </c>
      <c r="C551" s="62" t="s">
        <v>12</v>
      </c>
      <c r="D551" s="61" t="s">
        <v>771</v>
      </c>
      <c r="E551" s="459" t="s">
        <v>758</v>
      </c>
      <c r="F551" s="459"/>
      <c r="G551" s="62" t="s">
        <v>14</v>
      </c>
      <c r="H551" s="88">
        <v>0.125</v>
      </c>
      <c r="I551" s="89">
        <v>25.79</v>
      </c>
      <c r="J551" s="128">
        <v>3.22</v>
      </c>
    </row>
    <row r="552" spans="1:10" ht="38.25">
      <c r="A552" s="127" t="s">
        <v>755</v>
      </c>
      <c r="B552" s="62" t="s">
        <v>1062</v>
      </c>
      <c r="C552" s="62" t="s">
        <v>12</v>
      </c>
      <c r="D552" s="61" t="s">
        <v>1063</v>
      </c>
      <c r="E552" s="459" t="s">
        <v>774</v>
      </c>
      <c r="F552" s="459"/>
      <c r="G552" s="62" t="s">
        <v>775</v>
      </c>
      <c r="H552" s="88">
        <v>0.12</v>
      </c>
      <c r="I552" s="89">
        <v>1.39</v>
      </c>
      <c r="J552" s="128">
        <v>0.16</v>
      </c>
    </row>
    <row r="553" spans="1:10" ht="25.5">
      <c r="A553" s="127" t="s">
        <v>755</v>
      </c>
      <c r="B553" s="62" t="s">
        <v>1002</v>
      </c>
      <c r="C553" s="62" t="s">
        <v>12</v>
      </c>
      <c r="D553" s="61" t="s">
        <v>1003</v>
      </c>
      <c r="E553" s="459" t="s">
        <v>758</v>
      </c>
      <c r="F553" s="459"/>
      <c r="G553" s="62" t="s">
        <v>14</v>
      </c>
      <c r="H553" s="88">
        <v>0.753</v>
      </c>
      <c r="I553" s="89">
        <v>26.21</v>
      </c>
      <c r="J553" s="128">
        <v>19.73</v>
      </c>
    </row>
    <row r="554" spans="1:10" ht="38.25">
      <c r="A554" s="127" t="s">
        <v>755</v>
      </c>
      <c r="B554" s="62" t="s">
        <v>1064</v>
      </c>
      <c r="C554" s="62" t="s">
        <v>12</v>
      </c>
      <c r="D554" s="61" t="s">
        <v>1065</v>
      </c>
      <c r="E554" s="459" t="s">
        <v>774</v>
      </c>
      <c r="F554" s="459"/>
      <c r="G554" s="62" t="s">
        <v>952</v>
      </c>
      <c r="H554" s="88">
        <v>0.13100000000000001</v>
      </c>
      <c r="I554" s="89">
        <v>0.53</v>
      </c>
      <c r="J554" s="128">
        <v>0.06</v>
      </c>
    </row>
    <row r="555" spans="1:10" ht="51">
      <c r="A555" s="129" t="s">
        <v>743</v>
      </c>
      <c r="B555" s="64" t="s">
        <v>1099</v>
      </c>
      <c r="C555" s="64" t="s">
        <v>12</v>
      </c>
      <c r="D555" s="63" t="s">
        <v>1100</v>
      </c>
      <c r="E555" s="456" t="s">
        <v>766</v>
      </c>
      <c r="F555" s="456"/>
      <c r="G555" s="64" t="s">
        <v>788</v>
      </c>
      <c r="H555" s="90">
        <v>1.103</v>
      </c>
      <c r="I555" s="91">
        <v>913.37</v>
      </c>
      <c r="J555" s="130">
        <v>1007.44</v>
      </c>
    </row>
    <row r="556" spans="1:10" ht="25.5">
      <c r="A556" s="113"/>
      <c r="B556" s="114"/>
      <c r="C556" s="114"/>
      <c r="D556" s="115"/>
      <c r="E556" s="114" t="s">
        <v>745</v>
      </c>
      <c r="F556" s="116">
        <v>31.68</v>
      </c>
      <c r="G556" s="114" t="s">
        <v>746</v>
      </c>
      <c r="H556" s="116">
        <v>0</v>
      </c>
      <c r="I556" s="114" t="s">
        <v>747</v>
      </c>
      <c r="J556" s="117">
        <v>31.68</v>
      </c>
    </row>
    <row r="557" spans="1:10" ht="25.5">
      <c r="A557" s="113"/>
      <c r="B557" s="114"/>
      <c r="C557" s="114"/>
      <c r="D557" s="115"/>
      <c r="E557" s="114" t="s">
        <v>748</v>
      </c>
      <c r="F557" s="116">
        <v>274.73</v>
      </c>
      <c r="G557" s="114"/>
      <c r="H557" s="460" t="s">
        <v>749</v>
      </c>
      <c r="I557" s="460"/>
      <c r="J557" s="117">
        <v>1321.73</v>
      </c>
    </row>
    <row r="558" spans="1:10" ht="26.25" thickBot="1">
      <c r="A558" s="118"/>
      <c r="B558" s="119"/>
      <c r="C558" s="119"/>
      <c r="D558" s="120"/>
      <c r="E558" s="119"/>
      <c r="F558" s="119"/>
      <c r="G558" s="119" t="s">
        <v>750</v>
      </c>
      <c r="H558" s="121" t="s">
        <v>1114</v>
      </c>
      <c r="I558" s="119" t="s">
        <v>752</v>
      </c>
      <c r="J558" s="122">
        <v>13402.34</v>
      </c>
    </row>
    <row r="559" spans="1:10" ht="15" thickTop="1">
      <c r="A559" s="123"/>
      <c r="B559" s="85"/>
      <c r="C559" s="85"/>
      <c r="D559" s="58"/>
      <c r="E559" s="85"/>
      <c r="F559" s="85"/>
      <c r="G559" s="85"/>
      <c r="H559" s="85"/>
      <c r="I559" s="85"/>
      <c r="J559" s="124"/>
    </row>
    <row r="560" spans="1:10">
      <c r="A560" s="107" t="s">
        <v>149</v>
      </c>
      <c r="B560" s="82"/>
      <c r="C560" s="82"/>
      <c r="D560" s="54" t="s">
        <v>150</v>
      </c>
      <c r="E560" s="82"/>
      <c r="F560" s="461"/>
      <c r="G560" s="461"/>
      <c r="H560" s="82"/>
      <c r="I560" s="82"/>
      <c r="J560" s="108">
        <v>1397.72</v>
      </c>
    </row>
    <row r="561" spans="1:10" ht="30">
      <c r="A561" s="109" t="s">
        <v>151</v>
      </c>
      <c r="B561" s="46" t="s">
        <v>1</v>
      </c>
      <c r="C561" s="46" t="s">
        <v>2</v>
      </c>
      <c r="D561" s="55" t="s">
        <v>3</v>
      </c>
      <c r="E561" s="457" t="s">
        <v>742</v>
      </c>
      <c r="F561" s="457"/>
      <c r="G561" s="46" t="s">
        <v>4</v>
      </c>
      <c r="H561" s="46" t="s">
        <v>5</v>
      </c>
      <c r="I561" s="46" t="s">
        <v>6</v>
      </c>
      <c r="J561" s="110" t="s">
        <v>7</v>
      </c>
    </row>
    <row r="562" spans="1:10" ht="25.5">
      <c r="A562" s="125" t="s">
        <v>753</v>
      </c>
      <c r="B562" s="60" t="s">
        <v>152</v>
      </c>
      <c r="C562" s="60" t="s">
        <v>12</v>
      </c>
      <c r="D562" s="59" t="s">
        <v>153</v>
      </c>
      <c r="E562" s="458" t="s">
        <v>957</v>
      </c>
      <c r="F562" s="458"/>
      <c r="G562" s="60" t="s">
        <v>70</v>
      </c>
      <c r="H562" s="86">
        <v>1</v>
      </c>
      <c r="I562" s="87">
        <v>33.31</v>
      </c>
      <c r="J562" s="126">
        <v>33.31</v>
      </c>
    </row>
    <row r="563" spans="1:10" ht="63.75">
      <c r="A563" s="127" t="s">
        <v>755</v>
      </c>
      <c r="B563" s="62" t="s">
        <v>1115</v>
      </c>
      <c r="C563" s="62" t="s">
        <v>12</v>
      </c>
      <c r="D563" s="61" t="s">
        <v>1116</v>
      </c>
      <c r="E563" s="459" t="s">
        <v>758</v>
      </c>
      <c r="F563" s="459"/>
      <c r="G563" s="62" t="s">
        <v>53</v>
      </c>
      <c r="H563" s="88">
        <v>1.9E-3</v>
      </c>
      <c r="I563" s="89">
        <v>664.95</v>
      </c>
      <c r="J563" s="128">
        <v>1.26</v>
      </c>
    </row>
    <row r="564" spans="1:10" ht="25.5">
      <c r="A564" s="127" t="s">
        <v>755</v>
      </c>
      <c r="B564" s="62" t="s">
        <v>776</v>
      </c>
      <c r="C564" s="62" t="s">
        <v>12</v>
      </c>
      <c r="D564" s="61" t="s">
        <v>777</v>
      </c>
      <c r="E564" s="459" t="s">
        <v>758</v>
      </c>
      <c r="F564" s="459"/>
      <c r="G564" s="62" t="s">
        <v>14</v>
      </c>
      <c r="H564" s="88">
        <v>8.8999999999999996E-2</v>
      </c>
      <c r="I564" s="89">
        <v>19.850000000000001</v>
      </c>
      <c r="J564" s="128">
        <v>1.76</v>
      </c>
    </row>
    <row r="565" spans="1:10" ht="25.5">
      <c r="A565" s="127" t="s">
        <v>755</v>
      </c>
      <c r="B565" s="62" t="s">
        <v>1043</v>
      </c>
      <c r="C565" s="62" t="s">
        <v>12</v>
      </c>
      <c r="D565" s="61" t="s">
        <v>1044</v>
      </c>
      <c r="E565" s="459" t="s">
        <v>957</v>
      </c>
      <c r="F565" s="459"/>
      <c r="G565" s="62" t="s">
        <v>80</v>
      </c>
      <c r="H565" s="88">
        <v>0.49</v>
      </c>
      <c r="I565" s="89">
        <v>12.08</v>
      </c>
      <c r="J565" s="128">
        <v>5.91</v>
      </c>
    </row>
    <row r="566" spans="1:10" ht="25.5">
      <c r="A566" s="127" t="s">
        <v>755</v>
      </c>
      <c r="B566" s="62" t="s">
        <v>1117</v>
      </c>
      <c r="C566" s="62" t="s">
        <v>12</v>
      </c>
      <c r="D566" s="61" t="s">
        <v>1118</v>
      </c>
      <c r="E566" s="459" t="s">
        <v>957</v>
      </c>
      <c r="F566" s="459"/>
      <c r="G566" s="62" t="s">
        <v>35</v>
      </c>
      <c r="H566" s="88">
        <v>4.2000000000000003E-2</v>
      </c>
      <c r="I566" s="89">
        <v>139.76</v>
      </c>
      <c r="J566" s="128">
        <v>5.86</v>
      </c>
    </row>
    <row r="567" spans="1:10" ht="38.25">
      <c r="A567" s="127" t="s">
        <v>755</v>
      </c>
      <c r="B567" s="62" t="s">
        <v>1119</v>
      </c>
      <c r="C567" s="62" t="s">
        <v>12</v>
      </c>
      <c r="D567" s="61" t="s">
        <v>1120</v>
      </c>
      <c r="E567" s="459" t="s">
        <v>957</v>
      </c>
      <c r="F567" s="459"/>
      <c r="G567" s="62" t="s">
        <v>53</v>
      </c>
      <c r="H567" s="88">
        <v>2.1000000000000001E-2</v>
      </c>
      <c r="I567" s="89">
        <v>747.3</v>
      </c>
      <c r="J567" s="128">
        <v>15.69</v>
      </c>
    </row>
    <row r="568" spans="1:10" ht="25.5">
      <c r="A568" s="127" t="s">
        <v>755</v>
      </c>
      <c r="B568" s="62" t="s">
        <v>1002</v>
      </c>
      <c r="C568" s="62" t="s">
        <v>12</v>
      </c>
      <c r="D568" s="61" t="s">
        <v>1003</v>
      </c>
      <c r="E568" s="459" t="s">
        <v>758</v>
      </c>
      <c r="F568" s="459"/>
      <c r="G568" s="62" t="s">
        <v>14</v>
      </c>
      <c r="H568" s="88">
        <v>5.6000000000000001E-2</v>
      </c>
      <c r="I568" s="89">
        <v>26.21</v>
      </c>
      <c r="J568" s="128">
        <v>1.46</v>
      </c>
    </row>
    <row r="569" spans="1:10" ht="25.5">
      <c r="A569" s="129" t="s">
        <v>743</v>
      </c>
      <c r="B569" s="64" t="s">
        <v>1027</v>
      </c>
      <c r="C569" s="64" t="s">
        <v>12</v>
      </c>
      <c r="D569" s="63" t="s">
        <v>1028</v>
      </c>
      <c r="E569" s="456" t="s">
        <v>766</v>
      </c>
      <c r="F569" s="456"/>
      <c r="G569" s="64" t="s">
        <v>1029</v>
      </c>
      <c r="H569" s="90">
        <v>6.0000000000000001E-3</v>
      </c>
      <c r="I569" s="91">
        <v>9.3000000000000007</v>
      </c>
      <c r="J569" s="130">
        <v>0.05</v>
      </c>
    </row>
    <row r="570" spans="1:10" ht="38.25">
      <c r="A570" s="129" t="s">
        <v>743</v>
      </c>
      <c r="B570" s="64" t="s">
        <v>1045</v>
      </c>
      <c r="C570" s="64" t="s">
        <v>12</v>
      </c>
      <c r="D570" s="63" t="s">
        <v>1046</v>
      </c>
      <c r="E570" s="456" t="s">
        <v>766</v>
      </c>
      <c r="F570" s="456"/>
      <c r="G570" s="64" t="s">
        <v>220</v>
      </c>
      <c r="H570" s="90">
        <v>6</v>
      </c>
      <c r="I570" s="91">
        <v>0.22</v>
      </c>
      <c r="J570" s="130">
        <v>1.32</v>
      </c>
    </row>
    <row r="571" spans="1:10" ht="25.5">
      <c r="A571" s="113"/>
      <c r="B571" s="114"/>
      <c r="C571" s="114"/>
      <c r="D571" s="115"/>
      <c r="E571" s="114" t="s">
        <v>745</v>
      </c>
      <c r="F571" s="116">
        <v>5.58</v>
      </c>
      <c r="G571" s="114" t="s">
        <v>746</v>
      </c>
      <c r="H571" s="116">
        <v>0</v>
      </c>
      <c r="I571" s="114" t="s">
        <v>747</v>
      </c>
      <c r="J571" s="117">
        <v>5.58</v>
      </c>
    </row>
    <row r="572" spans="1:10" ht="25.5">
      <c r="A572" s="113"/>
      <c r="B572" s="114"/>
      <c r="C572" s="114"/>
      <c r="D572" s="115"/>
      <c r="E572" s="114" t="s">
        <v>748</v>
      </c>
      <c r="F572" s="116">
        <v>8.74</v>
      </c>
      <c r="G572" s="114"/>
      <c r="H572" s="460" t="s">
        <v>749</v>
      </c>
      <c r="I572" s="460"/>
      <c r="J572" s="117">
        <v>42.05</v>
      </c>
    </row>
    <row r="573" spans="1:10" ht="26.25" thickBot="1">
      <c r="A573" s="118"/>
      <c r="B573" s="119"/>
      <c r="C573" s="119"/>
      <c r="D573" s="120"/>
      <c r="E573" s="119"/>
      <c r="F573" s="119"/>
      <c r="G573" s="119" t="s">
        <v>750</v>
      </c>
      <c r="H573" s="121" t="s">
        <v>1121</v>
      </c>
      <c r="I573" s="119" t="s">
        <v>752</v>
      </c>
      <c r="J573" s="122">
        <v>803.15</v>
      </c>
    </row>
    <row r="574" spans="1:10" ht="15" thickTop="1">
      <c r="A574" s="123"/>
      <c r="B574" s="85"/>
      <c r="C574" s="85"/>
      <c r="D574" s="58"/>
      <c r="E574" s="85"/>
      <c r="F574" s="85"/>
      <c r="G574" s="85"/>
      <c r="H574" s="85"/>
      <c r="I574" s="85"/>
      <c r="J574" s="124"/>
    </row>
    <row r="575" spans="1:10" ht="30">
      <c r="A575" s="109" t="s">
        <v>154</v>
      </c>
      <c r="B575" s="46" t="s">
        <v>1</v>
      </c>
      <c r="C575" s="46" t="s">
        <v>2</v>
      </c>
      <c r="D575" s="55" t="s">
        <v>3</v>
      </c>
      <c r="E575" s="457" t="s">
        <v>742</v>
      </c>
      <c r="F575" s="457"/>
      <c r="G575" s="46" t="s">
        <v>4</v>
      </c>
      <c r="H575" s="46" t="s">
        <v>5</v>
      </c>
      <c r="I575" s="46" t="s">
        <v>6</v>
      </c>
      <c r="J575" s="110" t="s">
        <v>7</v>
      </c>
    </row>
    <row r="576" spans="1:10" ht="25.5">
      <c r="A576" s="125" t="s">
        <v>753</v>
      </c>
      <c r="B576" s="60" t="s">
        <v>155</v>
      </c>
      <c r="C576" s="60" t="s">
        <v>12</v>
      </c>
      <c r="D576" s="59" t="s">
        <v>156</v>
      </c>
      <c r="E576" s="458" t="s">
        <v>957</v>
      </c>
      <c r="F576" s="458"/>
      <c r="G576" s="60" t="s">
        <v>70</v>
      </c>
      <c r="H576" s="86">
        <v>1</v>
      </c>
      <c r="I576" s="87">
        <v>32.71</v>
      </c>
      <c r="J576" s="126">
        <v>32.71</v>
      </c>
    </row>
    <row r="577" spans="1:10" ht="25.5">
      <c r="A577" s="127" t="s">
        <v>755</v>
      </c>
      <c r="B577" s="62" t="s">
        <v>1117</v>
      </c>
      <c r="C577" s="62" t="s">
        <v>12</v>
      </c>
      <c r="D577" s="61" t="s">
        <v>1118</v>
      </c>
      <c r="E577" s="459" t="s">
        <v>957</v>
      </c>
      <c r="F577" s="459"/>
      <c r="G577" s="62" t="s">
        <v>35</v>
      </c>
      <c r="H577" s="88">
        <v>3.9E-2</v>
      </c>
      <c r="I577" s="89">
        <v>139.76</v>
      </c>
      <c r="J577" s="128">
        <v>5.45</v>
      </c>
    </row>
    <row r="578" spans="1:10" ht="25.5">
      <c r="A578" s="127" t="s">
        <v>755</v>
      </c>
      <c r="B578" s="62" t="s">
        <v>776</v>
      </c>
      <c r="C578" s="62" t="s">
        <v>12</v>
      </c>
      <c r="D578" s="61" t="s">
        <v>777</v>
      </c>
      <c r="E578" s="459" t="s">
        <v>758</v>
      </c>
      <c r="F578" s="459"/>
      <c r="G578" s="62" t="s">
        <v>14</v>
      </c>
      <c r="H578" s="88">
        <v>8.5999999999999993E-2</v>
      </c>
      <c r="I578" s="89">
        <v>19.850000000000001</v>
      </c>
      <c r="J578" s="128">
        <v>1.7</v>
      </c>
    </row>
    <row r="579" spans="1:10" ht="25.5">
      <c r="A579" s="127" t="s">
        <v>755</v>
      </c>
      <c r="B579" s="62" t="s">
        <v>1043</v>
      </c>
      <c r="C579" s="62" t="s">
        <v>12</v>
      </c>
      <c r="D579" s="61" t="s">
        <v>1044</v>
      </c>
      <c r="E579" s="459" t="s">
        <v>957</v>
      </c>
      <c r="F579" s="459"/>
      <c r="G579" s="62" t="s">
        <v>80</v>
      </c>
      <c r="H579" s="88">
        <v>0.49</v>
      </c>
      <c r="I579" s="89">
        <v>12.08</v>
      </c>
      <c r="J579" s="128">
        <v>5.91</v>
      </c>
    </row>
    <row r="580" spans="1:10" ht="38.25">
      <c r="A580" s="127" t="s">
        <v>755</v>
      </c>
      <c r="B580" s="62" t="s">
        <v>1119</v>
      </c>
      <c r="C580" s="62" t="s">
        <v>12</v>
      </c>
      <c r="D580" s="61" t="s">
        <v>1120</v>
      </c>
      <c r="E580" s="459" t="s">
        <v>957</v>
      </c>
      <c r="F580" s="459"/>
      <c r="G580" s="62" t="s">
        <v>53</v>
      </c>
      <c r="H580" s="88">
        <v>2.1000000000000001E-2</v>
      </c>
      <c r="I580" s="89">
        <v>747.3</v>
      </c>
      <c r="J580" s="128">
        <v>15.69</v>
      </c>
    </row>
    <row r="581" spans="1:10" ht="25.5">
      <c r="A581" s="127" t="s">
        <v>755</v>
      </c>
      <c r="B581" s="62" t="s">
        <v>1002</v>
      </c>
      <c r="C581" s="62" t="s">
        <v>12</v>
      </c>
      <c r="D581" s="61" t="s">
        <v>1003</v>
      </c>
      <c r="E581" s="459" t="s">
        <v>758</v>
      </c>
      <c r="F581" s="459"/>
      <c r="G581" s="62" t="s">
        <v>14</v>
      </c>
      <c r="H581" s="88">
        <v>5.0999999999999997E-2</v>
      </c>
      <c r="I581" s="89">
        <v>26.21</v>
      </c>
      <c r="J581" s="128">
        <v>1.33</v>
      </c>
    </row>
    <row r="582" spans="1:10" ht="63.75">
      <c r="A582" s="127" t="s">
        <v>755</v>
      </c>
      <c r="B582" s="62" t="s">
        <v>1115</v>
      </c>
      <c r="C582" s="62" t="s">
        <v>12</v>
      </c>
      <c r="D582" s="61" t="s">
        <v>1116</v>
      </c>
      <c r="E582" s="459" t="s">
        <v>758</v>
      </c>
      <c r="F582" s="459"/>
      <c r="G582" s="62" t="s">
        <v>53</v>
      </c>
      <c r="H582" s="88">
        <v>1.9E-3</v>
      </c>
      <c r="I582" s="89">
        <v>664.95</v>
      </c>
      <c r="J582" s="128">
        <v>1.26</v>
      </c>
    </row>
    <row r="583" spans="1:10" ht="25.5">
      <c r="A583" s="129" t="s">
        <v>743</v>
      </c>
      <c r="B583" s="64" t="s">
        <v>1027</v>
      </c>
      <c r="C583" s="64" t="s">
        <v>12</v>
      </c>
      <c r="D583" s="63" t="s">
        <v>1028</v>
      </c>
      <c r="E583" s="456" t="s">
        <v>766</v>
      </c>
      <c r="F583" s="456"/>
      <c r="G583" s="64" t="s">
        <v>1029</v>
      </c>
      <c r="H583" s="90">
        <v>6.0000000000000001E-3</v>
      </c>
      <c r="I583" s="91">
        <v>9.3000000000000007</v>
      </c>
      <c r="J583" s="130">
        <v>0.05</v>
      </c>
    </row>
    <row r="584" spans="1:10" ht="38.25">
      <c r="A584" s="129" t="s">
        <v>743</v>
      </c>
      <c r="B584" s="64" t="s">
        <v>1045</v>
      </c>
      <c r="C584" s="64" t="s">
        <v>12</v>
      </c>
      <c r="D584" s="63" t="s">
        <v>1046</v>
      </c>
      <c r="E584" s="456" t="s">
        <v>766</v>
      </c>
      <c r="F584" s="456"/>
      <c r="G584" s="64" t="s">
        <v>220</v>
      </c>
      <c r="H584" s="90">
        <v>6</v>
      </c>
      <c r="I584" s="91">
        <v>0.22</v>
      </c>
      <c r="J584" s="130">
        <v>1.32</v>
      </c>
    </row>
    <row r="585" spans="1:10" ht="25.5">
      <c r="A585" s="113"/>
      <c r="B585" s="114"/>
      <c r="C585" s="114"/>
      <c r="D585" s="115"/>
      <c r="E585" s="114" t="s">
        <v>745</v>
      </c>
      <c r="F585" s="116">
        <v>5.34</v>
      </c>
      <c r="G585" s="114" t="s">
        <v>746</v>
      </c>
      <c r="H585" s="116">
        <v>0</v>
      </c>
      <c r="I585" s="114" t="s">
        <v>747</v>
      </c>
      <c r="J585" s="117">
        <v>5.34</v>
      </c>
    </row>
    <row r="586" spans="1:10" ht="25.5">
      <c r="A586" s="113"/>
      <c r="B586" s="114"/>
      <c r="C586" s="114"/>
      <c r="D586" s="115"/>
      <c r="E586" s="114" t="s">
        <v>748</v>
      </c>
      <c r="F586" s="116">
        <v>8.58</v>
      </c>
      <c r="G586" s="114"/>
      <c r="H586" s="460" t="s">
        <v>749</v>
      </c>
      <c r="I586" s="460"/>
      <c r="J586" s="117">
        <v>41.29</v>
      </c>
    </row>
    <row r="587" spans="1:10" ht="26.25" thickBot="1">
      <c r="A587" s="118"/>
      <c r="B587" s="119"/>
      <c r="C587" s="119"/>
      <c r="D587" s="120"/>
      <c r="E587" s="119"/>
      <c r="F587" s="119"/>
      <c r="G587" s="119" t="s">
        <v>750</v>
      </c>
      <c r="H587" s="121" t="s">
        <v>1122</v>
      </c>
      <c r="I587" s="119" t="s">
        <v>752</v>
      </c>
      <c r="J587" s="122">
        <v>594.57000000000005</v>
      </c>
    </row>
    <row r="588" spans="1:10" ht="15" thickTop="1">
      <c r="A588" s="123"/>
      <c r="B588" s="85"/>
      <c r="C588" s="85"/>
      <c r="D588" s="58"/>
      <c r="E588" s="85"/>
      <c r="F588" s="85"/>
      <c r="G588" s="85"/>
      <c r="H588" s="85"/>
      <c r="I588" s="85"/>
      <c r="J588" s="124"/>
    </row>
    <row r="589" spans="1:10">
      <c r="A589" s="107" t="s">
        <v>157</v>
      </c>
      <c r="B589" s="82"/>
      <c r="C589" s="82"/>
      <c r="D589" s="54" t="s">
        <v>158</v>
      </c>
      <c r="E589" s="82"/>
      <c r="F589" s="461"/>
      <c r="G589" s="461"/>
      <c r="H589" s="82"/>
      <c r="I589" s="82"/>
      <c r="J589" s="108">
        <v>21963.119999999999</v>
      </c>
    </row>
    <row r="590" spans="1:10" ht="30">
      <c r="A590" s="109" t="s">
        <v>159</v>
      </c>
      <c r="B590" s="46" t="s">
        <v>1</v>
      </c>
      <c r="C590" s="46" t="s">
        <v>2</v>
      </c>
      <c r="D590" s="55" t="s">
        <v>3</v>
      </c>
      <c r="E590" s="457" t="s">
        <v>742</v>
      </c>
      <c r="F590" s="457"/>
      <c r="G590" s="46" t="s">
        <v>4</v>
      </c>
      <c r="H590" s="46" t="s">
        <v>5</v>
      </c>
      <c r="I590" s="46" t="s">
        <v>6</v>
      </c>
      <c r="J590" s="110" t="s">
        <v>7</v>
      </c>
    </row>
    <row r="591" spans="1:10" ht="51">
      <c r="A591" s="125" t="s">
        <v>753</v>
      </c>
      <c r="B591" s="60" t="s">
        <v>160</v>
      </c>
      <c r="C591" s="60" t="s">
        <v>12</v>
      </c>
      <c r="D591" s="59" t="s">
        <v>161</v>
      </c>
      <c r="E591" s="458" t="s">
        <v>957</v>
      </c>
      <c r="F591" s="458"/>
      <c r="G591" s="60" t="s">
        <v>35</v>
      </c>
      <c r="H591" s="86">
        <v>1</v>
      </c>
      <c r="I591" s="87">
        <v>175.75</v>
      </c>
      <c r="J591" s="126">
        <v>175.75</v>
      </c>
    </row>
    <row r="592" spans="1:10" ht="25.5">
      <c r="A592" s="127" t="s">
        <v>755</v>
      </c>
      <c r="B592" s="62" t="s">
        <v>1123</v>
      </c>
      <c r="C592" s="62" t="s">
        <v>12</v>
      </c>
      <c r="D592" s="61" t="s">
        <v>1124</v>
      </c>
      <c r="E592" s="459" t="s">
        <v>957</v>
      </c>
      <c r="F592" s="459"/>
      <c r="G592" s="62" t="s">
        <v>70</v>
      </c>
      <c r="H592" s="88">
        <v>0.97</v>
      </c>
      <c r="I592" s="89">
        <v>16.760000000000002</v>
      </c>
      <c r="J592" s="128">
        <v>16.25</v>
      </c>
    </row>
    <row r="593" spans="1:10" ht="25.5">
      <c r="A593" s="127" t="s">
        <v>755</v>
      </c>
      <c r="B593" s="62" t="s">
        <v>770</v>
      </c>
      <c r="C593" s="62" t="s">
        <v>12</v>
      </c>
      <c r="D593" s="61" t="s">
        <v>771</v>
      </c>
      <c r="E593" s="459" t="s">
        <v>758</v>
      </c>
      <c r="F593" s="459"/>
      <c r="G593" s="62" t="s">
        <v>14</v>
      </c>
      <c r="H593" s="88">
        <v>0.501</v>
      </c>
      <c r="I593" s="89">
        <v>25.79</v>
      </c>
      <c r="J593" s="128">
        <v>12.92</v>
      </c>
    </row>
    <row r="594" spans="1:10" ht="51">
      <c r="A594" s="127" t="s">
        <v>755</v>
      </c>
      <c r="B594" s="62" t="s">
        <v>1125</v>
      </c>
      <c r="C594" s="62" t="s">
        <v>12</v>
      </c>
      <c r="D594" s="61" t="s">
        <v>1126</v>
      </c>
      <c r="E594" s="459" t="s">
        <v>957</v>
      </c>
      <c r="F594" s="459"/>
      <c r="G594" s="62" t="s">
        <v>53</v>
      </c>
      <c r="H594" s="88">
        <v>4.3999999999999997E-2</v>
      </c>
      <c r="I594" s="89">
        <v>1065.56</v>
      </c>
      <c r="J594" s="128">
        <v>46.88</v>
      </c>
    </row>
    <row r="595" spans="1:10" ht="25.5">
      <c r="A595" s="127" t="s">
        <v>755</v>
      </c>
      <c r="B595" s="62" t="s">
        <v>776</v>
      </c>
      <c r="C595" s="62" t="s">
        <v>12</v>
      </c>
      <c r="D595" s="61" t="s">
        <v>777</v>
      </c>
      <c r="E595" s="459" t="s">
        <v>758</v>
      </c>
      <c r="F595" s="459"/>
      <c r="G595" s="62" t="s">
        <v>14</v>
      </c>
      <c r="H595" s="88">
        <v>0.35399999999999998</v>
      </c>
      <c r="I595" s="89">
        <v>19.850000000000001</v>
      </c>
      <c r="J595" s="128">
        <v>7.02</v>
      </c>
    </row>
    <row r="596" spans="1:10" ht="38.25">
      <c r="A596" s="127" t="s">
        <v>755</v>
      </c>
      <c r="B596" s="62" t="s">
        <v>1127</v>
      </c>
      <c r="C596" s="62" t="s">
        <v>12</v>
      </c>
      <c r="D596" s="61" t="s">
        <v>1128</v>
      </c>
      <c r="E596" s="459" t="s">
        <v>957</v>
      </c>
      <c r="F596" s="459"/>
      <c r="G596" s="62" t="s">
        <v>80</v>
      </c>
      <c r="H596" s="88">
        <v>0.99099999999999999</v>
      </c>
      <c r="I596" s="89">
        <v>17.11</v>
      </c>
      <c r="J596" s="128">
        <v>16.95</v>
      </c>
    </row>
    <row r="597" spans="1:10" ht="25.5">
      <c r="A597" s="129" t="s">
        <v>743</v>
      </c>
      <c r="B597" s="64" t="s">
        <v>1030</v>
      </c>
      <c r="C597" s="64" t="s">
        <v>12</v>
      </c>
      <c r="D597" s="63" t="s">
        <v>1031</v>
      </c>
      <c r="E597" s="456" t="s">
        <v>766</v>
      </c>
      <c r="F597" s="456"/>
      <c r="G597" s="64" t="s">
        <v>80</v>
      </c>
      <c r="H597" s="90">
        <v>0.04</v>
      </c>
      <c r="I597" s="91">
        <v>19.899999999999999</v>
      </c>
      <c r="J597" s="130">
        <v>0.79</v>
      </c>
    </row>
    <row r="598" spans="1:10" ht="38.25">
      <c r="A598" s="129" t="s">
        <v>743</v>
      </c>
      <c r="B598" s="64" t="s">
        <v>1129</v>
      </c>
      <c r="C598" s="64" t="s">
        <v>12</v>
      </c>
      <c r="D598" s="63" t="s">
        <v>1130</v>
      </c>
      <c r="E598" s="456" t="s">
        <v>766</v>
      </c>
      <c r="F598" s="456"/>
      <c r="G598" s="64" t="s">
        <v>25</v>
      </c>
      <c r="H598" s="90">
        <v>1</v>
      </c>
      <c r="I598" s="91">
        <v>49.08</v>
      </c>
      <c r="J598" s="130">
        <v>49.08</v>
      </c>
    </row>
    <row r="599" spans="1:10" ht="38.25">
      <c r="A599" s="129" t="s">
        <v>743</v>
      </c>
      <c r="B599" s="64" t="s">
        <v>1106</v>
      </c>
      <c r="C599" s="64" t="s">
        <v>12</v>
      </c>
      <c r="D599" s="63" t="s">
        <v>1107</v>
      </c>
      <c r="E599" s="456" t="s">
        <v>766</v>
      </c>
      <c r="F599" s="456"/>
      <c r="G599" s="64" t="s">
        <v>70</v>
      </c>
      <c r="H599" s="90">
        <v>1.87</v>
      </c>
      <c r="I599" s="91">
        <v>13.83</v>
      </c>
      <c r="J599" s="130">
        <v>25.86</v>
      </c>
    </row>
    <row r="600" spans="1:10" ht="25.5">
      <c r="A600" s="113"/>
      <c r="B600" s="114"/>
      <c r="C600" s="114"/>
      <c r="D600" s="115"/>
      <c r="E600" s="114" t="s">
        <v>745</v>
      </c>
      <c r="F600" s="116">
        <v>26.31</v>
      </c>
      <c r="G600" s="114" t="s">
        <v>746</v>
      </c>
      <c r="H600" s="116">
        <v>0</v>
      </c>
      <c r="I600" s="114" t="s">
        <v>747</v>
      </c>
      <c r="J600" s="117">
        <v>26.31</v>
      </c>
    </row>
    <row r="601" spans="1:10" ht="25.5">
      <c r="A601" s="113"/>
      <c r="B601" s="114"/>
      <c r="C601" s="114"/>
      <c r="D601" s="115"/>
      <c r="E601" s="114" t="s">
        <v>748</v>
      </c>
      <c r="F601" s="116">
        <v>46.11</v>
      </c>
      <c r="G601" s="114"/>
      <c r="H601" s="460" t="s">
        <v>749</v>
      </c>
      <c r="I601" s="460"/>
      <c r="J601" s="117">
        <v>221.86</v>
      </c>
    </row>
    <row r="602" spans="1:10" ht="26.25" thickBot="1">
      <c r="A602" s="118"/>
      <c r="B602" s="119"/>
      <c r="C602" s="119"/>
      <c r="D602" s="120"/>
      <c r="E602" s="119"/>
      <c r="F602" s="119"/>
      <c r="G602" s="119" t="s">
        <v>750</v>
      </c>
      <c r="H602" s="121" t="s">
        <v>1131</v>
      </c>
      <c r="I602" s="119" t="s">
        <v>752</v>
      </c>
      <c r="J602" s="122">
        <v>17912.97</v>
      </c>
    </row>
    <row r="603" spans="1:10" ht="15" thickTop="1">
      <c r="A603" s="123"/>
      <c r="B603" s="85"/>
      <c r="C603" s="85"/>
      <c r="D603" s="58"/>
      <c r="E603" s="85"/>
      <c r="F603" s="85"/>
      <c r="G603" s="85"/>
      <c r="H603" s="85"/>
      <c r="I603" s="85"/>
      <c r="J603" s="124"/>
    </row>
    <row r="604" spans="1:10" ht="30">
      <c r="A604" s="109" t="s">
        <v>162</v>
      </c>
      <c r="B604" s="46" t="s">
        <v>1</v>
      </c>
      <c r="C604" s="46" t="s">
        <v>2</v>
      </c>
      <c r="D604" s="55" t="s">
        <v>3</v>
      </c>
      <c r="E604" s="457" t="s">
        <v>742</v>
      </c>
      <c r="F604" s="457"/>
      <c r="G604" s="46" t="s">
        <v>4</v>
      </c>
      <c r="H604" s="46" t="s">
        <v>5</v>
      </c>
      <c r="I604" s="46" t="s">
        <v>6</v>
      </c>
      <c r="J604" s="110" t="s">
        <v>7</v>
      </c>
    </row>
    <row r="605" spans="1:10" ht="51">
      <c r="A605" s="125" t="s">
        <v>753</v>
      </c>
      <c r="B605" s="60" t="s">
        <v>137</v>
      </c>
      <c r="C605" s="60" t="s">
        <v>12</v>
      </c>
      <c r="D605" s="59" t="s">
        <v>138</v>
      </c>
      <c r="E605" s="458" t="s">
        <v>957</v>
      </c>
      <c r="F605" s="458"/>
      <c r="G605" s="60" t="s">
        <v>35</v>
      </c>
      <c r="H605" s="86">
        <v>1</v>
      </c>
      <c r="I605" s="87">
        <v>71.23</v>
      </c>
      <c r="J605" s="126">
        <v>71.23</v>
      </c>
    </row>
    <row r="606" spans="1:10" ht="25.5">
      <c r="A606" s="127" t="s">
        <v>755</v>
      </c>
      <c r="B606" s="62" t="s">
        <v>953</v>
      </c>
      <c r="C606" s="62" t="s">
        <v>12</v>
      </c>
      <c r="D606" s="61" t="s">
        <v>954</v>
      </c>
      <c r="E606" s="459" t="s">
        <v>758</v>
      </c>
      <c r="F606" s="459"/>
      <c r="G606" s="62" t="s">
        <v>14</v>
      </c>
      <c r="H606" s="88">
        <v>0.109</v>
      </c>
      <c r="I606" s="89">
        <v>21.73</v>
      </c>
      <c r="J606" s="128">
        <v>2.36</v>
      </c>
    </row>
    <row r="607" spans="1:10" ht="25.5">
      <c r="A607" s="127" t="s">
        <v>755</v>
      </c>
      <c r="B607" s="62" t="s">
        <v>770</v>
      </c>
      <c r="C607" s="62" t="s">
        <v>12</v>
      </c>
      <c r="D607" s="61" t="s">
        <v>771</v>
      </c>
      <c r="E607" s="459" t="s">
        <v>758</v>
      </c>
      <c r="F607" s="459"/>
      <c r="G607" s="62" t="s">
        <v>14</v>
      </c>
      <c r="H607" s="88">
        <v>0.59599999999999997</v>
      </c>
      <c r="I607" s="89">
        <v>25.79</v>
      </c>
      <c r="J607" s="128">
        <v>15.37</v>
      </c>
    </row>
    <row r="608" spans="1:10" ht="25.5">
      <c r="A608" s="127" t="s">
        <v>755</v>
      </c>
      <c r="B608" s="62" t="s">
        <v>1102</v>
      </c>
      <c r="C608" s="62" t="s">
        <v>12</v>
      </c>
      <c r="D608" s="61" t="s">
        <v>1103</v>
      </c>
      <c r="E608" s="459" t="s">
        <v>957</v>
      </c>
      <c r="F608" s="459"/>
      <c r="G608" s="62" t="s">
        <v>70</v>
      </c>
      <c r="H608" s="88">
        <v>0.65900000000000003</v>
      </c>
      <c r="I608" s="89">
        <v>43.21</v>
      </c>
      <c r="J608" s="128">
        <v>28.47</v>
      </c>
    </row>
    <row r="609" spans="1:10" ht="38.25">
      <c r="A609" s="127" t="s">
        <v>755</v>
      </c>
      <c r="B609" s="62" t="s">
        <v>1104</v>
      </c>
      <c r="C609" s="62" t="s">
        <v>12</v>
      </c>
      <c r="D609" s="61" t="s">
        <v>1105</v>
      </c>
      <c r="E609" s="459" t="s">
        <v>957</v>
      </c>
      <c r="F609" s="459"/>
      <c r="G609" s="62" t="s">
        <v>35</v>
      </c>
      <c r="H609" s="88">
        <v>0.105</v>
      </c>
      <c r="I609" s="89">
        <v>185.72</v>
      </c>
      <c r="J609" s="128">
        <v>19.5</v>
      </c>
    </row>
    <row r="610" spans="1:10" ht="25.5">
      <c r="A610" s="129" t="s">
        <v>743</v>
      </c>
      <c r="B610" s="64" t="s">
        <v>1030</v>
      </c>
      <c r="C610" s="64" t="s">
        <v>12</v>
      </c>
      <c r="D610" s="63" t="s">
        <v>1031</v>
      </c>
      <c r="E610" s="456" t="s">
        <v>766</v>
      </c>
      <c r="F610" s="456"/>
      <c r="G610" s="64" t="s">
        <v>80</v>
      </c>
      <c r="H610" s="90">
        <v>4.9000000000000002E-2</v>
      </c>
      <c r="I610" s="91">
        <v>19.899999999999999</v>
      </c>
      <c r="J610" s="130">
        <v>0.97</v>
      </c>
    </row>
    <row r="611" spans="1:10" ht="38.25">
      <c r="A611" s="129" t="s">
        <v>743</v>
      </c>
      <c r="B611" s="64" t="s">
        <v>1106</v>
      </c>
      <c r="C611" s="64" t="s">
        <v>12</v>
      </c>
      <c r="D611" s="63" t="s">
        <v>1107</v>
      </c>
      <c r="E611" s="456" t="s">
        <v>766</v>
      </c>
      <c r="F611" s="456"/>
      <c r="G611" s="64" t="s">
        <v>70</v>
      </c>
      <c r="H611" s="90">
        <v>0.32800000000000001</v>
      </c>
      <c r="I611" s="91">
        <v>13.83</v>
      </c>
      <c r="J611" s="130">
        <v>4.53</v>
      </c>
    </row>
    <row r="612" spans="1:10" ht="25.5">
      <c r="A612" s="129" t="s">
        <v>743</v>
      </c>
      <c r="B612" s="64" t="s">
        <v>1027</v>
      </c>
      <c r="C612" s="64" t="s">
        <v>12</v>
      </c>
      <c r="D612" s="63" t="s">
        <v>1028</v>
      </c>
      <c r="E612" s="456" t="s">
        <v>766</v>
      </c>
      <c r="F612" s="456"/>
      <c r="G612" s="64" t="s">
        <v>1029</v>
      </c>
      <c r="H612" s="90">
        <v>4.0000000000000001E-3</v>
      </c>
      <c r="I612" s="91">
        <v>9.3000000000000007</v>
      </c>
      <c r="J612" s="130">
        <v>0.03</v>
      </c>
    </row>
    <row r="613" spans="1:10" ht="25.5">
      <c r="A613" s="113"/>
      <c r="B613" s="114"/>
      <c r="C613" s="114"/>
      <c r="D613" s="115"/>
      <c r="E613" s="114" t="s">
        <v>745</v>
      </c>
      <c r="F613" s="116">
        <v>21.76</v>
      </c>
      <c r="G613" s="114" t="s">
        <v>746</v>
      </c>
      <c r="H613" s="116">
        <v>0</v>
      </c>
      <c r="I613" s="114" t="s">
        <v>747</v>
      </c>
      <c r="J613" s="117">
        <v>21.76</v>
      </c>
    </row>
    <row r="614" spans="1:10" ht="25.5">
      <c r="A614" s="113"/>
      <c r="B614" s="114"/>
      <c r="C614" s="114"/>
      <c r="D614" s="115"/>
      <c r="E614" s="114" t="s">
        <v>748</v>
      </c>
      <c r="F614" s="116">
        <v>18.690000000000001</v>
      </c>
      <c r="G614" s="114"/>
      <c r="H614" s="460" t="s">
        <v>749</v>
      </c>
      <c r="I614" s="460"/>
      <c r="J614" s="117">
        <v>89.92</v>
      </c>
    </row>
    <row r="615" spans="1:10" ht="26.25" thickBot="1">
      <c r="A615" s="118"/>
      <c r="B615" s="119"/>
      <c r="C615" s="119"/>
      <c r="D615" s="120"/>
      <c r="E615" s="119"/>
      <c r="F615" s="119"/>
      <c r="G615" s="119" t="s">
        <v>750</v>
      </c>
      <c r="H615" s="121" t="s">
        <v>1132</v>
      </c>
      <c r="I615" s="119" t="s">
        <v>752</v>
      </c>
      <c r="J615" s="122">
        <v>892.9</v>
      </c>
    </row>
    <row r="616" spans="1:10" ht="15" thickTop="1">
      <c r="A616" s="123"/>
      <c r="B616" s="85"/>
      <c r="C616" s="85"/>
      <c r="D616" s="58"/>
      <c r="E616" s="85"/>
      <c r="F616" s="85"/>
      <c r="G616" s="85"/>
      <c r="H616" s="85"/>
      <c r="I616" s="85"/>
      <c r="J616" s="124"/>
    </row>
    <row r="617" spans="1:10" ht="30">
      <c r="A617" s="109" t="s">
        <v>163</v>
      </c>
      <c r="B617" s="46" t="s">
        <v>1</v>
      </c>
      <c r="C617" s="46" t="s">
        <v>2</v>
      </c>
      <c r="D617" s="55" t="s">
        <v>3</v>
      </c>
      <c r="E617" s="457" t="s">
        <v>742</v>
      </c>
      <c r="F617" s="457"/>
      <c r="G617" s="46" t="s">
        <v>4</v>
      </c>
      <c r="H617" s="46" t="s">
        <v>5</v>
      </c>
      <c r="I617" s="46" t="s">
        <v>6</v>
      </c>
      <c r="J617" s="110" t="s">
        <v>7</v>
      </c>
    </row>
    <row r="618" spans="1:10" ht="38.25">
      <c r="A618" s="125" t="s">
        <v>753</v>
      </c>
      <c r="B618" s="60" t="s">
        <v>120</v>
      </c>
      <c r="C618" s="60" t="s">
        <v>12</v>
      </c>
      <c r="D618" s="59" t="s">
        <v>121</v>
      </c>
      <c r="E618" s="458" t="s">
        <v>957</v>
      </c>
      <c r="F618" s="458"/>
      <c r="G618" s="60" t="s">
        <v>80</v>
      </c>
      <c r="H618" s="86">
        <v>1</v>
      </c>
      <c r="I618" s="87">
        <v>15.25</v>
      </c>
      <c r="J618" s="126">
        <v>15.25</v>
      </c>
    </row>
    <row r="619" spans="1:10" ht="25.5">
      <c r="A619" s="127" t="s">
        <v>755</v>
      </c>
      <c r="B619" s="62" t="s">
        <v>1039</v>
      </c>
      <c r="C619" s="62" t="s">
        <v>12</v>
      </c>
      <c r="D619" s="61" t="s">
        <v>1040</v>
      </c>
      <c r="E619" s="459" t="s">
        <v>758</v>
      </c>
      <c r="F619" s="459"/>
      <c r="G619" s="62" t="s">
        <v>14</v>
      </c>
      <c r="H619" s="88">
        <v>7.9000000000000001E-2</v>
      </c>
      <c r="I619" s="89">
        <v>26.01</v>
      </c>
      <c r="J619" s="128">
        <v>2.0499999999999998</v>
      </c>
    </row>
    <row r="620" spans="1:10" ht="25.5">
      <c r="A620" s="127" t="s">
        <v>755</v>
      </c>
      <c r="B620" s="62" t="s">
        <v>1043</v>
      </c>
      <c r="C620" s="62" t="s">
        <v>12</v>
      </c>
      <c r="D620" s="61" t="s">
        <v>1044</v>
      </c>
      <c r="E620" s="459" t="s">
        <v>957</v>
      </c>
      <c r="F620" s="459"/>
      <c r="G620" s="62" t="s">
        <v>80</v>
      </c>
      <c r="H620" s="88">
        <v>1</v>
      </c>
      <c r="I620" s="89">
        <v>12.08</v>
      </c>
      <c r="J620" s="128">
        <v>12.08</v>
      </c>
    </row>
    <row r="621" spans="1:10" ht="25.5">
      <c r="A621" s="127" t="s">
        <v>755</v>
      </c>
      <c r="B621" s="62" t="s">
        <v>1041</v>
      </c>
      <c r="C621" s="62" t="s">
        <v>12</v>
      </c>
      <c r="D621" s="61" t="s">
        <v>1042</v>
      </c>
      <c r="E621" s="459" t="s">
        <v>758</v>
      </c>
      <c r="F621" s="459"/>
      <c r="G621" s="62" t="s">
        <v>14</v>
      </c>
      <c r="H621" s="88">
        <v>1.29E-2</v>
      </c>
      <c r="I621" s="89">
        <v>21.89</v>
      </c>
      <c r="J621" s="128">
        <v>0.28000000000000003</v>
      </c>
    </row>
    <row r="622" spans="1:10" ht="38.25">
      <c r="A622" s="129" t="s">
        <v>743</v>
      </c>
      <c r="B622" s="64" t="s">
        <v>1045</v>
      </c>
      <c r="C622" s="64" t="s">
        <v>12</v>
      </c>
      <c r="D622" s="63" t="s">
        <v>1046</v>
      </c>
      <c r="E622" s="456" t="s">
        <v>766</v>
      </c>
      <c r="F622" s="456"/>
      <c r="G622" s="64" t="s">
        <v>220</v>
      </c>
      <c r="H622" s="90">
        <v>0.97</v>
      </c>
      <c r="I622" s="91">
        <v>0.22</v>
      </c>
      <c r="J622" s="130">
        <v>0.21</v>
      </c>
    </row>
    <row r="623" spans="1:10" ht="25.5">
      <c r="A623" s="129" t="s">
        <v>743</v>
      </c>
      <c r="B623" s="64" t="s">
        <v>1047</v>
      </c>
      <c r="C623" s="64" t="s">
        <v>12</v>
      </c>
      <c r="D623" s="63" t="s">
        <v>1048</v>
      </c>
      <c r="E623" s="456" t="s">
        <v>766</v>
      </c>
      <c r="F623" s="456"/>
      <c r="G623" s="64" t="s">
        <v>80</v>
      </c>
      <c r="H623" s="90">
        <v>2.5000000000000001E-2</v>
      </c>
      <c r="I623" s="91">
        <v>25.59</v>
      </c>
      <c r="J623" s="130">
        <v>0.63</v>
      </c>
    </row>
    <row r="624" spans="1:10" ht="25.5">
      <c r="A624" s="113"/>
      <c r="B624" s="114"/>
      <c r="C624" s="114"/>
      <c r="D624" s="115"/>
      <c r="E624" s="114" t="s">
        <v>745</v>
      </c>
      <c r="F624" s="116">
        <v>2.65</v>
      </c>
      <c r="G624" s="114" t="s">
        <v>746</v>
      </c>
      <c r="H624" s="116">
        <v>0</v>
      </c>
      <c r="I624" s="114" t="s">
        <v>747</v>
      </c>
      <c r="J624" s="117">
        <v>2.65</v>
      </c>
    </row>
    <row r="625" spans="1:10" ht="25.5">
      <c r="A625" s="113"/>
      <c r="B625" s="114"/>
      <c r="C625" s="114"/>
      <c r="D625" s="115"/>
      <c r="E625" s="114" t="s">
        <v>748</v>
      </c>
      <c r="F625" s="116">
        <v>4</v>
      </c>
      <c r="G625" s="114"/>
      <c r="H625" s="460" t="s">
        <v>749</v>
      </c>
      <c r="I625" s="460"/>
      <c r="J625" s="117">
        <v>19.25</v>
      </c>
    </row>
    <row r="626" spans="1:10" ht="26.25" thickBot="1">
      <c r="A626" s="118"/>
      <c r="B626" s="119"/>
      <c r="C626" s="119"/>
      <c r="D626" s="120"/>
      <c r="E626" s="119"/>
      <c r="F626" s="119"/>
      <c r="G626" s="119" t="s">
        <v>750</v>
      </c>
      <c r="H626" s="121" t="s">
        <v>1133</v>
      </c>
      <c r="I626" s="119" t="s">
        <v>752</v>
      </c>
      <c r="J626" s="122">
        <v>1531.53</v>
      </c>
    </row>
    <row r="627" spans="1:10" ht="15" thickTop="1">
      <c r="A627" s="123"/>
      <c r="B627" s="85"/>
      <c r="C627" s="85"/>
      <c r="D627" s="58"/>
      <c r="E627" s="85"/>
      <c r="F627" s="85"/>
      <c r="G627" s="85"/>
      <c r="H627" s="85"/>
      <c r="I627" s="85"/>
      <c r="J627" s="124"/>
    </row>
    <row r="628" spans="1:10" ht="30">
      <c r="A628" s="109" t="s">
        <v>164</v>
      </c>
      <c r="B628" s="46" t="s">
        <v>1</v>
      </c>
      <c r="C628" s="46" t="s">
        <v>2</v>
      </c>
      <c r="D628" s="55" t="s">
        <v>3</v>
      </c>
      <c r="E628" s="457" t="s">
        <v>742</v>
      </c>
      <c r="F628" s="457"/>
      <c r="G628" s="46" t="s">
        <v>4</v>
      </c>
      <c r="H628" s="46" t="s">
        <v>5</v>
      </c>
      <c r="I628" s="46" t="s">
        <v>6</v>
      </c>
      <c r="J628" s="110" t="s">
        <v>7</v>
      </c>
    </row>
    <row r="629" spans="1:10" ht="51">
      <c r="A629" s="125" t="s">
        <v>753</v>
      </c>
      <c r="B629" s="60" t="s">
        <v>147</v>
      </c>
      <c r="C629" s="60" t="s">
        <v>12</v>
      </c>
      <c r="D629" s="59" t="s">
        <v>148</v>
      </c>
      <c r="E629" s="458" t="s">
        <v>957</v>
      </c>
      <c r="F629" s="458"/>
      <c r="G629" s="60" t="s">
        <v>53</v>
      </c>
      <c r="H629" s="86">
        <v>1</v>
      </c>
      <c r="I629" s="87">
        <v>1047</v>
      </c>
      <c r="J629" s="126">
        <v>1047</v>
      </c>
    </row>
    <row r="630" spans="1:10" ht="25.5">
      <c r="A630" s="127" t="s">
        <v>755</v>
      </c>
      <c r="B630" s="62" t="s">
        <v>776</v>
      </c>
      <c r="C630" s="62" t="s">
        <v>12</v>
      </c>
      <c r="D630" s="61" t="s">
        <v>777</v>
      </c>
      <c r="E630" s="459" t="s">
        <v>758</v>
      </c>
      <c r="F630" s="459"/>
      <c r="G630" s="62" t="s">
        <v>14</v>
      </c>
      <c r="H630" s="88">
        <v>0.82599999999999996</v>
      </c>
      <c r="I630" s="89">
        <v>19.850000000000001</v>
      </c>
      <c r="J630" s="128">
        <v>16.39</v>
      </c>
    </row>
    <row r="631" spans="1:10" ht="25.5">
      <c r="A631" s="127" t="s">
        <v>755</v>
      </c>
      <c r="B631" s="62" t="s">
        <v>770</v>
      </c>
      <c r="C631" s="62" t="s">
        <v>12</v>
      </c>
      <c r="D631" s="61" t="s">
        <v>771</v>
      </c>
      <c r="E631" s="459" t="s">
        <v>758</v>
      </c>
      <c r="F631" s="459"/>
      <c r="G631" s="62" t="s">
        <v>14</v>
      </c>
      <c r="H631" s="88">
        <v>0.125</v>
      </c>
      <c r="I631" s="89">
        <v>25.79</v>
      </c>
      <c r="J631" s="128">
        <v>3.22</v>
      </c>
    </row>
    <row r="632" spans="1:10" ht="38.25">
      <c r="A632" s="127" t="s">
        <v>755</v>
      </c>
      <c r="B632" s="62" t="s">
        <v>1062</v>
      </c>
      <c r="C632" s="62" t="s">
        <v>12</v>
      </c>
      <c r="D632" s="61" t="s">
        <v>1063</v>
      </c>
      <c r="E632" s="459" t="s">
        <v>774</v>
      </c>
      <c r="F632" s="459"/>
      <c r="G632" s="62" t="s">
        <v>775</v>
      </c>
      <c r="H632" s="88">
        <v>0.12</v>
      </c>
      <c r="I632" s="89">
        <v>1.39</v>
      </c>
      <c r="J632" s="128">
        <v>0.16</v>
      </c>
    </row>
    <row r="633" spans="1:10" ht="25.5">
      <c r="A633" s="127" t="s">
        <v>755</v>
      </c>
      <c r="B633" s="62" t="s">
        <v>1002</v>
      </c>
      <c r="C633" s="62" t="s">
        <v>12</v>
      </c>
      <c r="D633" s="61" t="s">
        <v>1003</v>
      </c>
      <c r="E633" s="459" t="s">
        <v>758</v>
      </c>
      <c r="F633" s="459"/>
      <c r="G633" s="62" t="s">
        <v>14</v>
      </c>
      <c r="H633" s="88">
        <v>0.753</v>
      </c>
      <c r="I633" s="89">
        <v>26.21</v>
      </c>
      <c r="J633" s="128">
        <v>19.73</v>
      </c>
    </row>
    <row r="634" spans="1:10" ht="38.25">
      <c r="A634" s="127" t="s">
        <v>755</v>
      </c>
      <c r="B634" s="62" t="s">
        <v>1064</v>
      </c>
      <c r="C634" s="62" t="s">
        <v>12</v>
      </c>
      <c r="D634" s="61" t="s">
        <v>1065</v>
      </c>
      <c r="E634" s="459" t="s">
        <v>774</v>
      </c>
      <c r="F634" s="459"/>
      <c r="G634" s="62" t="s">
        <v>952</v>
      </c>
      <c r="H634" s="88">
        <v>0.13100000000000001</v>
      </c>
      <c r="I634" s="89">
        <v>0.53</v>
      </c>
      <c r="J634" s="128">
        <v>0.06</v>
      </c>
    </row>
    <row r="635" spans="1:10" ht="51">
      <c r="A635" s="129" t="s">
        <v>743</v>
      </c>
      <c r="B635" s="64" t="s">
        <v>1099</v>
      </c>
      <c r="C635" s="64" t="s">
        <v>12</v>
      </c>
      <c r="D635" s="63" t="s">
        <v>1100</v>
      </c>
      <c r="E635" s="456" t="s">
        <v>766</v>
      </c>
      <c r="F635" s="456"/>
      <c r="G635" s="64" t="s">
        <v>788</v>
      </c>
      <c r="H635" s="90">
        <v>1.103</v>
      </c>
      <c r="I635" s="91">
        <v>913.37</v>
      </c>
      <c r="J635" s="130">
        <v>1007.44</v>
      </c>
    </row>
    <row r="636" spans="1:10" ht="25.5">
      <c r="A636" s="113"/>
      <c r="B636" s="114"/>
      <c r="C636" s="114"/>
      <c r="D636" s="115"/>
      <c r="E636" s="114" t="s">
        <v>745</v>
      </c>
      <c r="F636" s="116">
        <v>31.68</v>
      </c>
      <c r="G636" s="114" t="s">
        <v>746</v>
      </c>
      <c r="H636" s="116">
        <v>0</v>
      </c>
      <c r="I636" s="114" t="s">
        <v>747</v>
      </c>
      <c r="J636" s="117">
        <v>31.68</v>
      </c>
    </row>
    <row r="637" spans="1:10" ht="25.5">
      <c r="A637" s="113"/>
      <c r="B637" s="114"/>
      <c r="C637" s="114"/>
      <c r="D637" s="115"/>
      <c r="E637" s="114" t="s">
        <v>748</v>
      </c>
      <c r="F637" s="116">
        <v>274.73</v>
      </c>
      <c r="G637" s="114"/>
      <c r="H637" s="460" t="s">
        <v>749</v>
      </c>
      <c r="I637" s="460"/>
      <c r="J637" s="117">
        <v>1321.73</v>
      </c>
    </row>
    <row r="638" spans="1:10" ht="26.25" thickBot="1">
      <c r="A638" s="118"/>
      <c r="B638" s="119"/>
      <c r="C638" s="119"/>
      <c r="D638" s="120"/>
      <c r="E638" s="119"/>
      <c r="F638" s="119"/>
      <c r="G638" s="119" t="s">
        <v>750</v>
      </c>
      <c r="H638" s="121" t="s">
        <v>1134</v>
      </c>
      <c r="I638" s="119" t="s">
        <v>752</v>
      </c>
      <c r="J638" s="122">
        <v>1625.72</v>
      </c>
    </row>
    <row r="639" spans="1:10" ht="15" thickTop="1">
      <c r="A639" s="123"/>
      <c r="B639" s="85"/>
      <c r="C639" s="85"/>
      <c r="D639" s="58"/>
      <c r="E639" s="85"/>
      <c r="F639" s="85"/>
      <c r="G639" s="85"/>
      <c r="H639" s="85"/>
      <c r="I639" s="85"/>
      <c r="J639" s="124"/>
    </row>
    <row r="640" spans="1:10">
      <c r="A640" s="107" t="s">
        <v>165</v>
      </c>
      <c r="B640" s="82"/>
      <c r="C640" s="82"/>
      <c r="D640" s="54" t="s">
        <v>166</v>
      </c>
      <c r="E640" s="82"/>
      <c r="F640" s="461"/>
      <c r="G640" s="461"/>
      <c r="H640" s="82"/>
      <c r="I640" s="82"/>
      <c r="J640" s="108">
        <v>124737.32</v>
      </c>
    </row>
    <row r="641" spans="1:10" ht="30">
      <c r="A641" s="109" t="s">
        <v>167</v>
      </c>
      <c r="B641" s="46" t="s">
        <v>1</v>
      </c>
      <c r="C641" s="46" t="s">
        <v>2</v>
      </c>
      <c r="D641" s="55" t="s">
        <v>3</v>
      </c>
      <c r="E641" s="457" t="s">
        <v>742</v>
      </c>
      <c r="F641" s="457"/>
      <c r="G641" s="46" t="s">
        <v>4</v>
      </c>
      <c r="H641" s="46" t="s">
        <v>5</v>
      </c>
      <c r="I641" s="46" t="s">
        <v>6</v>
      </c>
      <c r="J641" s="110" t="s">
        <v>7</v>
      </c>
    </row>
    <row r="642" spans="1:10" ht="51">
      <c r="A642" s="125" t="s">
        <v>753</v>
      </c>
      <c r="B642" s="60" t="s">
        <v>168</v>
      </c>
      <c r="C642" s="60" t="s">
        <v>12</v>
      </c>
      <c r="D642" s="59" t="s">
        <v>169</v>
      </c>
      <c r="E642" s="458" t="s">
        <v>957</v>
      </c>
      <c r="F642" s="458"/>
      <c r="G642" s="60" t="s">
        <v>35</v>
      </c>
      <c r="H642" s="86">
        <v>1</v>
      </c>
      <c r="I642" s="87">
        <v>44.99</v>
      </c>
      <c r="J642" s="126">
        <v>44.99</v>
      </c>
    </row>
    <row r="643" spans="1:10" ht="25.5">
      <c r="A643" s="127" t="s">
        <v>755</v>
      </c>
      <c r="B643" s="62" t="s">
        <v>953</v>
      </c>
      <c r="C643" s="62" t="s">
        <v>12</v>
      </c>
      <c r="D643" s="61" t="s">
        <v>954</v>
      </c>
      <c r="E643" s="459" t="s">
        <v>758</v>
      </c>
      <c r="F643" s="459"/>
      <c r="G643" s="62" t="s">
        <v>14</v>
      </c>
      <c r="H643" s="88">
        <v>9.1999999999999998E-2</v>
      </c>
      <c r="I643" s="89">
        <v>21.73</v>
      </c>
      <c r="J643" s="128">
        <v>1.99</v>
      </c>
    </row>
    <row r="644" spans="1:10" ht="25.5">
      <c r="A644" s="127" t="s">
        <v>755</v>
      </c>
      <c r="B644" s="62" t="s">
        <v>770</v>
      </c>
      <c r="C644" s="62" t="s">
        <v>12</v>
      </c>
      <c r="D644" s="61" t="s">
        <v>771</v>
      </c>
      <c r="E644" s="459" t="s">
        <v>758</v>
      </c>
      <c r="F644" s="459"/>
      <c r="G644" s="62" t="s">
        <v>14</v>
      </c>
      <c r="H644" s="88">
        <v>0.502</v>
      </c>
      <c r="I644" s="89">
        <v>25.79</v>
      </c>
      <c r="J644" s="128">
        <v>12.94</v>
      </c>
    </row>
    <row r="645" spans="1:10" ht="38.25">
      <c r="A645" s="127" t="s">
        <v>755</v>
      </c>
      <c r="B645" s="62" t="s">
        <v>1135</v>
      </c>
      <c r="C645" s="62" t="s">
        <v>12</v>
      </c>
      <c r="D645" s="61" t="s">
        <v>1136</v>
      </c>
      <c r="E645" s="459" t="s">
        <v>957</v>
      </c>
      <c r="F645" s="459"/>
      <c r="G645" s="62" t="s">
        <v>35</v>
      </c>
      <c r="H645" s="88">
        <v>0.13600000000000001</v>
      </c>
      <c r="I645" s="89">
        <v>111.91</v>
      </c>
      <c r="J645" s="128">
        <v>15.21</v>
      </c>
    </row>
    <row r="646" spans="1:10" ht="51">
      <c r="A646" s="129" t="s">
        <v>743</v>
      </c>
      <c r="B646" s="64" t="s">
        <v>1137</v>
      </c>
      <c r="C646" s="64" t="s">
        <v>12</v>
      </c>
      <c r="D646" s="63" t="s">
        <v>1138</v>
      </c>
      <c r="E646" s="456" t="s">
        <v>931</v>
      </c>
      <c r="F646" s="456"/>
      <c r="G646" s="64" t="s">
        <v>1139</v>
      </c>
      <c r="H646" s="90">
        <v>0.39700000000000002</v>
      </c>
      <c r="I646" s="91">
        <v>25.73</v>
      </c>
      <c r="J646" s="130">
        <v>10.210000000000001</v>
      </c>
    </row>
    <row r="647" spans="1:10" ht="25.5">
      <c r="A647" s="129" t="s">
        <v>743</v>
      </c>
      <c r="B647" s="64" t="s">
        <v>1027</v>
      </c>
      <c r="C647" s="64" t="s">
        <v>12</v>
      </c>
      <c r="D647" s="63" t="s">
        <v>1028</v>
      </c>
      <c r="E647" s="456" t="s">
        <v>766</v>
      </c>
      <c r="F647" s="456"/>
      <c r="G647" s="64" t="s">
        <v>1029</v>
      </c>
      <c r="H647" s="90">
        <v>4.0000000000000001E-3</v>
      </c>
      <c r="I647" s="91">
        <v>9.3000000000000007</v>
      </c>
      <c r="J647" s="130">
        <v>0.03</v>
      </c>
    </row>
    <row r="648" spans="1:10" ht="25.5">
      <c r="A648" s="129" t="s">
        <v>743</v>
      </c>
      <c r="B648" s="64" t="s">
        <v>1140</v>
      </c>
      <c r="C648" s="64" t="s">
        <v>12</v>
      </c>
      <c r="D648" s="63" t="s">
        <v>1141</v>
      </c>
      <c r="E648" s="456" t="s">
        <v>766</v>
      </c>
      <c r="F648" s="456"/>
      <c r="G648" s="64" t="s">
        <v>70</v>
      </c>
      <c r="H648" s="90">
        <v>3.7999999999999999E-2</v>
      </c>
      <c r="I648" s="91">
        <v>121.53</v>
      </c>
      <c r="J648" s="130">
        <v>4.6100000000000003</v>
      </c>
    </row>
    <row r="649" spans="1:10" ht="25.5">
      <c r="A649" s="113"/>
      <c r="B649" s="114"/>
      <c r="C649" s="114"/>
      <c r="D649" s="115"/>
      <c r="E649" s="114" t="s">
        <v>745</v>
      </c>
      <c r="F649" s="116">
        <v>12.48</v>
      </c>
      <c r="G649" s="114" t="s">
        <v>746</v>
      </c>
      <c r="H649" s="116">
        <v>0</v>
      </c>
      <c r="I649" s="114" t="s">
        <v>747</v>
      </c>
      <c r="J649" s="117">
        <v>12.48</v>
      </c>
    </row>
    <row r="650" spans="1:10" ht="25.5">
      <c r="A650" s="113"/>
      <c r="B650" s="114"/>
      <c r="C650" s="114"/>
      <c r="D650" s="115"/>
      <c r="E650" s="114" t="s">
        <v>748</v>
      </c>
      <c r="F650" s="116">
        <v>11.8</v>
      </c>
      <c r="G650" s="114"/>
      <c r="H650" s="460" t="s">
        <v>749</v>
      </c>
      <c r="I650" s="460"/>
      <c r="J650" s="117">
        <v>56.79</v>
      </c>
    </row>
    <row r="651" spans="1:10" ht="26.25" thickBot="1">
      <c r="A651" s="118"/>
      <c r="B651" s="119"/>
      <c r="C651" s="119"/>
      <c r="D651" s="120"/>
      <c r="E651" s="119"/>
      <c r="F651" s="119"/>
      <c r="G651" s="119" t="s">
        <v>750</v>
      </c>
      <c r="H651" s="121" t="s">
        <v>1142</v>
      </c>
      <c r="I651" s="119" t="s">
        <v>752</v>
      </c>
      <c r="J651" s="122">
        <v>358.91</v>
      </c>
    </row>
    <row r="652" spans="1:10" ht="15" thickTop="1">
      <c r="A652" s="123"/>
      <c r="B652" s="85"/>
      <c r="C652" s="85"/>
      <c r="D652" s="58"/>
      <c r="E652" s="85"/>
      <c r="F652" s="85"/>
      <c r="G652" s="85"/>
      <c r="H652" s="85"/>
      <c r="I652" s="85"/>
      <c r="J652" s="124"/>
    </row>
    <row r="653" spans="1:10" ht="30">
      <c r="A653" s="109" t="s">
        <v>170</v>
      </c>
      <c r="B653" s="46" t="s">
        <v>1</v>
      </c>
      <c r="C653" s="46" t="s">
        <v>2</v>
      </c>
      <c r="D653" s="55" t="s">
        <v>3</v>
      </c>
      <c r="E653" s="457" t="s">
        <v>742</v>
      </c>
      <c r="F653" s="457"/>
      <c r="G653" s="46" t="s">
        <v>4</v>
      </c>
      <c r="H653" s="46" t="s">
        <v>5</v>
      </c>
      <c r="I653" s="46" t="s">
        <v>6</v>
      </c>
      <c r="J653" s="110" t="s">
        <v>7</v>
      </c>
    </row>
    <row r="654" spans="1:10" ht="51">
      <c r="A654" s="125" t="s">
        <v>753</v>
      </c>
      <c r="B654" s="60" t="s">
        <v>171</v>
      </c>
      <c r="C654" s="60" t="s">
        <v>12</v>
      </c>
      <c r="D654" s="59" t="s">
        <v>172</v>
      </c>
      <c r="E654" s="458" t="s">
        <v>957</v>
      </c>
      <c r="F654" s="458"/>
      <c r="G654" s="60" t="s">
        <v>53</v>
      </c>
      <c r="H654" s="86">
        <v>1</v>
      </c>
      <c r="I654" s="87">
        <v>440.03</v>
      </c>
      <c r="J654" s="126">
        <v>440.03</v>
      </c>
    </row>
    <row r="655" spans="1:10" ht="25.5">
      <c r="A655" s="127" t="s">
        <v>755</v>
      </c>
      <c r="B655" s="62" t="s">
        <v>1002</v>
      </c>
      <c r="C655" s="62" t="s">
        <v>12</v>
      </c>
      <c r="D655" s="61" t="s">
        <v>1003</v>
      </c>
      <c r="E655" s="459" t="s">
        <v>758</v>
      </c>
      <c r="F655" s="459"/>
      <c r="G655" s="62" t="s">
        <v>14</v>
      </c>
      <c r="H655" s="88">
        <v>1.579</v>
      </c>
      <c r="I655" s="89">
        <v>26.21</v>
      </c>
      <c r="J655" s="128">
        <v>41.38</v>
      </c>
    </row>
    <row r="656" spans="1:10" ht="25.5">
      <c r="A656" s="127" t="s">
        <v>755</v>
      </c>
      <c r="B656" s="62" t="s">
        <v>776</v>
      </c>
      <c r="C656" s="62" t="s">
        <v>12</v>
      </c>
      <c r="D656" s="61" t="s">
        <v>777</v>
      </c>
      <c r="E656" s="459" t="s">
        <v>758</v>
      </c>
      <c r="F656" s="459"/>
      <c r="G656" s="62" t="s">
        <v>14</v>
      </c>
      <c r="H656" s="88">
        <v>0.63400000000000001</v>
      </c>
      <c r="I656" s="89">
        <v>19.850000000000001</v>
      </c>
      <c r="J656" s="128">
        <v>12.58</v>
      </c>
    </row>
    <row r="657" spans="1:10" ht="38.25">
      <c r="A657" s="127" t="s">
        <v>755</v>
      </c>
      <c r="B657" s="62" t="s">
        <v>1143</v>
      </c>
      <c r="C657" s="62" t="s">
        <v>12</v>
      </c>
      <c r="D657" s="61" t="s">
        <v>1144</v>
      </c>
      <c r="E657" s="459" t="s">
        <v>774</v>
      </c>
      <c r="F657" s="459"/>
      <c r="G657" s="62" t="s">
        <v>775</v>
      </c>
      <c r="H657" s="88">
        <v>3.2000000000000001E-2</v>
      </c>
      <c r="I657" s="89">
        <v>10.15</v>
      </c>
      <c r="J657" s="128">
        <v>0.32</v>
      </c>
    </row>
    <row r="658" spans="1:10" ht="38.25">
      <c r="A658" s="127" t="s">
        <v>755</v>
      </c>
      <c r="B658" s="62" t="s">
        <v>1145</v>
      </c>
      <c r="C658" s="62" t="s">
        <v>12</v>
      </c>
      <c r="D658" s="61" t="s">
        <v>1146</v>
      </c>
      <c r="E658" s="459" t="s">
        <v>774</v>
      </c>
      <c r="F658" s="459"/>
      <c r="G658" s="62" t="s">
        <v>952</v>
      </c>
      <c r="H658" s="88">
        <v>0.03</v>
      </c>
      <c r="I658" s="89">
        <v>0.72</v>
      </c>
      <c r="J658" s="128">
        <v>0.02</v>
      </c>
    </row>
    <row r="659" spans="1:10" ht="25.5">
      <c r="A659" s="129" t="s">
        <v>743</v>
      </c>
      <c r="B659" s="64" t="s">
        <v>1076</v>
      </c>
      <c r="C659" s="64" t="s">
        <v>12</v>
      </c>
      <c r="D659" s="63" t="s">
        <v>1077</v>
      </c>
      <c r="E659" s="456" t="s">
        <v>766</v>
      </c>
      <c r="F659" s="456"/>
      <c r="G659" s="64" t="s">
        <v>788</v>
      </c>
      <c r="H659" s="90">
        <v>0.59499999999999997</v>
      </c>
      <c r="I659" s="91">
        <v>323.3</v>
      </c>
      <c r="J659" s="130">
        <v>192.36</v>
      </c>
    </row>
    <row r="660" spans="1:10" ht="25.5">
      <c r="A660" s="129" t="s">
        <v>743</v>
      </c>
      <c r="B660" s="64" t="s">
        <v>786</v>
      </c>
      <c r="C660" s="64" t="s">
        <v>12</v>
      </c>
      <c r="D660" s="63" t="s">
        <v>787</v>
      </c>
      <c r="E660" s="456" t="s">
        <v>766</v>
      </c>
      <c r="F660" s="456"/>
      <c r="G660" s="64" t="s">
        <v>788</v>
      </c>
      <c r="H660" s="90">
        <v>0.59499999999999997</v>
      </c>
      <c r="I660" s="91">
        <v>325</v>
      </c>
      <c r="J660" s="130">
        <v>193.37</v>
      </c>
    </row>
    <row r="661" spans="1:10" ht="25.5">
      <c r="A661" s="113"/>
      <c r="B661" s="114"/>
      <c r="C661" s="114"/>
      <c r="D661" s="115"/>
      <c r="E661" s="114" t="s">
        <v>745</v>
      </c>
      <c r="F661" s="116">
        <v>43.93</v>
      </c>
      <c r="G661" s="114" t="s">
        <v>746</v>
      </c>
      <c r="H661" s="116">
        <v>0</v>
      </c>
      <c r="I661" s="114" t="s">
        <v>747</v>
      </c>
      <c r="J661" s="117">
        <v>43.93</v>
      </c>
    </row>
    <row r="662" spans="1:10" ht="25.5">
      <c r="A662" s="113"/>
      <c r="B662" s="114"/>
      <c r="C662" s="114"/>
      <c r="D662" s="115"/>
      <c r="E662" s="114" t="s">
        <v>748</v>
      </c>
      <c r="F662" s="116">
        <v>115.46</v>
      </c>
      <c r="G662" s="114"/>
      <c r="H662" s="460" t="s">
        <v>749</v>
      </c>
      <c r="I662" s="460"/>
      <c r="J662" s="117">
        <v>555.49</v>
      </c>
    </row>
    <row r="663" spans="1:10" ht="26.25" thickBot="1">
      <c r="A663" s="118"/>
      <c r="B663" s="119"/>
      <c r="C663" s="119"/>
      <c r="D663" s="120"/>
      <c r="E663" s="119"/>
      <c r="F663" s="119"/>
      <c r="G663" s="119" t="s">
        <v>750</v>
      </c>
      <c r="H663" s="121" t="s">
        <v>1147</v>
      </c>
      <c r="I663" s="119" t="s">
        <v>752</v>
      </c>
      <c r="J663" s="122">
        <v>17192.41</v>
      </c>
    </row>
    <row r="664" spans="1:10" ht="15" thickTop="1">
      <c r="A664" s="123"/>
      <c r="B664" s="85"/>
      <c r="C664" s="85"/>
      <c r="D664" s="58"/>
      <c r="E664" s="85"/>
      <c r="F664" s="85"/>
      <c r="G664" s="85"/>
      <c r="H664" s="85"/>
      <c r="I664" s="85"/>
      <c r="J664" s="124"/>
    </row>
    <row r="665" spans="1:10" ht="30">
      <c r="A665" s="109" t="s">
        <v>173</v>
      </c>
      <c r="B665" s="46" t="s">
        <v>1</v>
      </c>
      <c r="C665" s="46" t="s">
        <v>2</v>
      </c>
      <c r="D665" s="55" t="s">
        <v>3</v>
      </c>
      <c r="E665" s="457" t="s">
        <v>742</v>
      </c>
      <c r="F665" s="457"/>
      <c r="G665" s="46" t="s">
        <v>4</v>
      </c>
      <c r="H665" s="46" t="s">
        <v>5</v>
      </c>
      <c r="I665" s="46" t="s">
        <v>6</v>
      </c>
      <c r="J665" s="110" t="s">
        <v>7</v>
      </c>
    </row>
    <row r="666" spans="1:10" ht="38.25">
      <c r="A666" s="125" t="s">
        <v>753</v>
      </c>
      <c r="B666" s="60" t="s">
        <v>174</v>
      </c>
      <c r="C666" s="60" t="s">
        <v>12</v>
      </c>
      <c r="D666" s="59" t="s">
        <v>175</v>
      </c>
      <c r="E666" s="458" t="s">
        <v>957</v>
      </c>
      <c r="F666" s="458"/>
      <c r="G666" s="60" t="s">
        <v>35</v>
      </c>
      <c r="H666" s="86">
        <v>1</v>
      </c>
      <c r="I666" s="87">
        <v>3.35</v>
      </c>
      <c r="J666" s="126">
        <v>3.35</v>
      </c>
    </row>
    <row r="667" spans="1:10" ht="25.5">
      <c r="A667" s="127" t="s">
        <v>755</v>
      </c>
      <c r="B667" s="62" t="s">
        <v>776</v>
      </c>
      <c r="C667" s="62" t="s">
        <v>12</v>
      </c>
      <c r="D667" s="61" t="s">
        <v>777</v>
      </c>
      <c r="E667" s="459" t="s">
        <v>758</v>
      </c>
      <c r="F667" s="459"/>
      <c r="G667" s="62" t="s">
        <v>14</v>
      </c>
      <c r="H667" s="88">
        <v>5.0000000000000001E-3</v>
      </c>
      <c r="I667" s="89">
        <v>19.850000000000001</v>
      </c>
      <c r="J667" s="128">
        <v>0.09</v>
      </c>
    </row>
    <row r="668" spans="1:10" ht="25.5">
      <c r="A668" s="127" t="s">
        <v>755</v>
      </c>
      <c r="B668" s="62" t="s">
        <v>1002</v>
      </c>
      <c r="C668" s="62" t="s">
        <v>12</v>
      </c>
      <c r="D668" s="61" t="s">
        <v>1003</v>
      </c>
      <c r="E668" s="459" t="s">
        <v>758</v>
      </c>
      <c r="F668" s="459"/>
      <c r="G668" s="62" t="s">
        <v>14</v>
      </c>
      <c r="H668" s="88">
        <v>1.4E-2</v>
      </c>
      <c r="I668" s="89">
        <v>26.21</v>
      </c>
      <c r="J668" s="128">
        <v>0.36</v>
      </c>
    </row>
    <row r="669" spans="1:10">
      <c r="A669" s="129" t="s">
        <v>743</v>
      </c>
      <c r="B669" s="64" t="s">
        <v>1148</v>
      </c>
      <c r="C669" s="64" t="s">
        <v>12</v>
      </c>
      <c r="D669" s="63" t="s">
        <v>1149</v>
      </c>
      <c r="E669" s="456" t="s">
        <v>766</v>
      </c>
      <c r="F669" s="456"/>
      <c r="G669" s="64" t="s">
        <v>35</v>
      </c>
      <c r="H669" s="90">
        <v>1.04</v>
      </c>
      <c r="I669" s="91">
        <v>2.79</v>
      </c>
      <c r="J669" s="130">
        <v>2.9</v>
      </c>
    </row>
    <row r="670" spans="1:10" ht="25.5">
      <c r="A670" s="113"/>
      <c r="B670" s="114"/>
      <c r="C670" s="114"/>
      <c r="D670" s="115"/>
      <c r="E670" s="114" t="s">
        <v>745</v>
      </c>
      <c r="F670" s="116">
        <v>0.37</v>
      </c>
      <c r="G670" s="114" t="s">
        <v>746</v>
      </c>
      <c r="H670" s="116">
        <v>0</v>
      </c>
      <c r="I670" s="114" t="s">
        <v>747</v>
      </c>
      <c r="J670" s="117">
        <v>0.37</v>
      </c>
    </row>
    <row r="671" spans="1:10" ht="25.5">
      <c r="A671" s="113"/>
      <c r="B671" s="114"/>
      <c r="C671" s="114"/>
      <c r="D671" s="115"/>
      <c r="E671" s="114" t="s">
        <v>748</v>
      </c>
      <c r="F671" s="116">
        <v>0.87</v>
      </c>
      <c r="G671" s="114"/>
      <c r="H671" s="460" t="s">
        <v>749</v>
      </c>
      <c r="I671" s="460"/>
      <c r="J671" s="117">
        <v>4.22</v>
      </c>
    </row>
    <row r="672" spans="1:10" ht="26.25" thickBot="1">
      <c r="A672" s="118"/>
      <c r="B672" s="119"/>
      <c r="C672" s="119"/>
      <c r="D672" s="120"/>
      <c r="E672" s="119"/>
      <c r="F672" s="119"/>
      <c r="G672" s="119" t="s">
        <v>750</v>
      </c>
      <c r="H672" s="121" t="s">
        <v>1150</v>
      </c>
      <c r="I672" s="119" t="s">
        <v>752</v>
      </c>
      <c r="J672" s="122">
        <v>2612.1799999999998</v>
      </c>
    </row>
    <row r="673" spans="1:10" ht="15" thickTop="1">
      <c r="A673" s="123"/>
      <c r="B673" s="85"/>
      <c r="C673" s="85"/>
      <c r="D673" s="58"/>
      <c r="E673" s="85"/>
      <c r="F673" s="85"/>
      <c r="G673" s="85"/>
      <c r="H673" s="85"/>
      <c r="I673" s="85"/>
      <c r="J673" s="124"/>
    </row>
    <row r="674" spans="1:10" ht="30">
      <c r="A674" s="109" t="s">
        <v>176</v>
      </c>
      <c r="B674" s="46" t="s">
        <v>1</v>
      </c>
      <c r="C674" s="46" t="s">
        <v>2</v>
      </c>
      <c r="D674" s="55" t="s">
        <v>3</v>
      </c>
      <c r="E674" s="457" t="s">
        <v>742</v>
      </c>
      <c r="F674" s="457"/>
      <c r="G674" s="46" t="s">
        <v>4</v>
      </c>
      <c r="H674" s="46" t="s">
        <v>5</v>
      </c>
      <c r="I674" s="46" t="s">
        <v>6</v>
      </c>
      <c r="J674" s="110" t="s">
        <v>7</v>
      </c>
    </row>
    <row r="675" spans="1:10" ht="38.25">
      <c r="A675" s="125" t="s">
        <v>753</v>
      </c>
      <c r="B675" s="60" t="s">
        <v>177</v>
      </c>
      <c r="C675" s="60" t="s">
        <v>12</v>
      </c>
      <c r="D675" s="59" t="s">
        <v>178</v>
      </c>
      <c r="E675" s="458" t="s">
        <v>957</v>
      </c>
      <c r="F675" s="458"/>
      <c r="G675" s="60" t="s">
        <v>80</v>
      </c>
      <c r="H675" s="86">
        <v>1</v>
      </c>
      <c r="I675" s="87">
        <v>14.45</v>
      </c>
      <c r="J675" s="126">
        <v>14.45</v>
      </c>
    </row>
    <row r="676" spans="1:10" ht="25.5">
      <c r="A676" s="127" t="s">
        <v>755</v>
      </c>
      <c r="B676" s="62" t="s">
        <v>1041</v>
      </c>
      <c r="C676" s="62" t="s">
        <v>12</v>
      </c>
      <c r="D676" s="61" t="s">
        <v>1042</v>
      </c>
      <c r="E676" s="459" t="s">
        <v>758</v>
      </c>
      <c r="F676" s="459"/>
      <c r="G676" s="62" t="s">
        <v>14</v>
      </c>
      <c r="H676" s="88">
        <v>1.4999999999999999E-2</v>
      </c>
      <c r="I676" s="89">
        <v>21.89</v>
      </c>
      <c r="J676" s="128">
        <v>0.32</v>
      </c>
    </row>
    <row r="677" spans="1:10" ht="25.5">
      <c r="A677" s="127" t="s">
        <v>755</v>
      </c>
      <c r="B677" s="62" t="s">
        <v>1039</v>
      </c>
      <c r="C677" s="62" t="s">
        <v>12</v>
      </c>
      <c r="D677" s="61" t="s">
        <v>1040</v>
      </c>
      <c r="E677" s="459" t="s">
        <v>758</v>
      </c>
      <c r="F677" s="459"/>
      <c r="G677" s="62" t="s">
        <v>14</v>
      </c>
      <c r="H677" s="88">
        <v>4.2000000000000003E-2</v>
      </c>
      <c r="I677" s="89">
        <v>26.01</v>
      </c>
      <c r="J677" s="128">
        <v>1.0900000000000001</v>
      </c>
    </row>
    <row r="678" spans="1:10" ht="38.25">
      <c r="A678" s="129" t="s">
        <v>743</v>
      </c>
      <c r="B678" s="64" t="s">
        <v>1151</v>
      </c>
      <c r="C678" s="64" t="s">
        <v>12</v>
      </c>
      <c r="D678" s="63" t="s">
        <v>1152</v>
      </c>
      <c r="E678" s="456" t="s">
        <v>766</v>
      </c>
      <c r="F678" s="456"/>
      <c r="G678" s="64" t="s">
        <v>70</v>
      </c>
      <c r="H678" s="90">
        <v>0.67600000000000005</v>
      </c>
      <c r="I678" s="91">
        <v>5.4</v>
      </c>
      <c r="J678" s="130">
        <v>3.65</v>
      </c>
    </row>
    <row r="679" spans="1:10" ht="25.5">
      <c r="A679" s="129" t="s">
        <v>743</v>
      </c>
      <c r="B679" s="64" t="s">
        <v>1047</v>
      </c>
      <c r="C679" s="64" t="s">
        <v>12</v>
      </c>
      <c r="D679" s="63" t="s">
        <v>1048</v>
      </c>
      <c r="E679" s="456" t="s">
        <v>766</v>
      </c>
      <c r="F679" s="456"/>
      <c r="G679" s="64" t="s">
        <v>80</v>
      </c>
      <c r="H679" s="90">
        <v>1.0999999999999999E-2</v>
      </c>
      <c r="I679" s="91">
        <v>25.59</v>
      </c>
      <c r="J679" s="130">
        <v>0.28000000000000003</v>
      </c>
    </row>
    <row r="680" spans="1:10" ht="51">
      <c r="A680" s="129" t="s">
        <v>743</v>
      </c>
      <c r="B680" s="64" t="s">
        <v>1153</v>
      </c>
      <c r="C680" s="64" t="s">
        <v>12</v>
      </c>
      <c r="D680" s="63" t="s">
        <v>1154</v>
      </c>
      <c r="E680" s="456" t="s">
        <v>766</v>
      </c>
      <c r="F680" s="456"/>
      <c r="G680" s="64" t="s">
        <v>25</v>
      </c>
      <c r="H680" s="90">
        <v>0.82399999999999995</v>
      </c>
      <c r="I680" s="91">
        <v>11.06</v>
      </c>
      <c r="J680" s="130">
        <v>9.11</v>
      </c>
    </row>
    <row r="681" spans="1:10" ht="25.5">
      <c r="A681" s="113"/>
      <c r="B681" s="114"/>
      <c r="C681" s="114"/>
      <c r="D681" s="115"/>
      <c r="E681" s="114" t="s">
        <v>745</v>
      </c>
      <c r="F681" s="116">
        <v>1.1499999999999999</v>
      </c>
      <c r="G681" s="114" t="s">
        <v>746</v>
      </c>
      <c r="H681" s="116">
        <v>0</v>
      </c>
      <c r="I681" s="114" t="s">
        <v>747</v>
      </c>
      <c r="J681" s="117">
        <v>1.1499999999999999</v>
      </c>
    </row>
    <row r="682" spans="1:10" ht="25.5">
      <c r="A682" s="113"/>
      <c r="B682" s="114"/>
      <c r="C682" s="114"/>
      <c r="D682" s="115"/>
      <c r="E682" s="114" t="s">
        <v>748</v>
      </c>
      <c r="F682" s="116">
        <v>3.79</v>
      </c>
      <c r="G682" s="114"/>
      <c r="H682" s="460" t="s">
        <v>749</v>
      </c>
      <c r="I682" s="460"/>
      <c r="J682" s="117">
        <v>18.239999999999998</v>
      </c>
    </row>
    <row r="683" spans="1:10" ht="26.25" thickBot="1">
      <c r="A683" s="118"/>
      <c r="B683" s="119"/>
      <c r="C683" s="119"/>
      <c r="D683" s="120"/>
      <c r="E683" s="119"/>
      <c r="F683" s="119"/>
      <c r="G683" s="119" t="s">
        <v>750</v>
      </c>
      <c r="H683" s="121" t="s">
        <v>1150</v>
      </c>
      <c r="I683" s="119" t="s">
        <v>752</v>
      </c>
      <c r="J683" s="122">
        <v>11290.56</v>
      </c>
    </row>
    <row r="684" spans="1:10" ht="15" thickTop="1">
      <c r="A684" s="123"/>
      <c r="B684" s="85"/>
      <c r="C684" s="85"/>
      <c r="D684" s="58"/>
      <c r="E684" s="85"/>
      <c r="F684" s="85"/>
      <c r="G684" s="85"/>
      <c r="H684" s="85"/>
      <c r="I684" s="85"/>
      <c r="J684" s="124"/>
    </row>
    <row r="685" spans="1:10" ht="30">
      <c r="A685" s="109" t="s">
        <v>179</v>
      </c>
      <c r="B685" s="46" t="s">
        <v>1</v>
      </c>
      <c r="C685" s="46" t="s">
        <v>2</v>
      </c>
      <c r="D685" s="55" t="s">
        <v>3</v>
      </c>
      <c r="E685" s="457" t="s">
        <v>742</v>
      </c>
      <c r="F685" s="457"/>
      <c r="G685" s="46" t="s">
        <v>4</v>
      </c>
      <c r="H685" s="46" t="s">
        <v>5</v>
      </c>
      <c r="I685" s="46" t="s">
        <v>6</v>
      </c>
      <c r="J685" s="110" t="s">
        <v>7</v>
      </c>
    </row>
    <row r="686" spans="1:10" ht="25.5">
      <c r="A686" s="125" t="s">
        <v>753</v>
      </c>
      <c r="B686" s="60" t="s">
        <v>180</v>
      </c>
      <c r="C686" s="60" t="s">
        <v>12</v>
      </c>
      <c r="D686" s="59" t="s">
        <v>181</v>
      </c>
      <c r="E686" s="458" t="s">
        <v>1155</v>
      </c>
      <c r="F686" s="458"/>
      <c r="G686" s="60" t="s">
        <v>35</v>
      </c>
      <c r="H686" s="86">
        <v>1</v>
      </c>
      <c r="I686" s="87">
        <v>118.3</v>
      </c>
      <c r="J686" s="126">
        <v>118.3</v>
      </c>
    </row>
    <row r="687" spans="1:10" ht="38.25">
      <c r="A687" s="127" t="s">
        <v>755</v>
      </c>
      <c r="B687" s="62" t="s">
        <v>1156</v>
      </c>
      <c r="C687" s="62" t="s">
        <v>12</v>
      </c>
      <c r="D687" s="61" t="s">
        <v>1157</v>
      </c>
      <c r="E687" s="459" t="s">
        <v>774</v>
      </c>
      <c r="F687" s="459"/>
      <c r="G687" s="62" t="s">
        <v>775</v>
      </c>
      <c r="H687" s="88">
        <v>7.0000000000000001E-3</v>
      </c>
      <c r="I687" s="89">
        <v>10.17</v>
      </c>
      <c r="J687" s="128">
        <v>7.0000000000000007E-2</v>
      </c>
    </row>
    <row r="688" spans="1:10" ht="25.5">
      <c r="A688" s="127" t="s">
        <v>755</v>
      </c>
      <c r="B688" s="62" t="s">
        <v>776</v>
      </c>
      <c r="C688" s="62" t="s">
        <v>12</v>
      </c>
      <c r="D688" s="61" t="s">
        <v>777</v>
      </c>
      <c r="E688" s="459" t="s">
        <v>758</v>
      </c>
      <c r="F688" s="459"/>
      <c r="G688" s="62" t="s">
        <v>14</v>
      </c>
      <c r="H688" s="88">
        <v>4.6600000000000003E-2</v>
      </c>
      <c r="I688" s="89">
        <v>19.850000000000001</v>
      </c>
      <c r="J688" s="128">
        <v>0.92</v>
      </c>
    </row>
    <row r="689" spans="1:10" ht="25.5">
      <c r="A689" s="127" t="s">
        <v>755</v>
      </c>
      <c r="B689" s="62" t="s">
        <v>1002</v>
      </c>
      <c r="C689" s="62" t="s">
        <v>12</v>
      </c>
      <c r="D689" s="61" t="s">
        <v>1003</v>
      </c>
      <c r="E689" s="459" t="s">
        <v>758</v>
      </c>
      <c r="F689" s="459"/>
      <c r="G689" s="62" t="s">
        <v>14</v>
      </c>
      <c r="H689" s="88">
        <v>0.1119</v>
      </c>
      <c r="I689" s="89">
        <v>26.21</v>
      </c>
      <c r="J689" s="128">
        <v>2.93</v>
      </c>
    </row>
    <row r="690" spans="1:10" ht="25.5">
      <c r="A690" s="129" t="s">
        <v>743</v>
      </c>
      <c r="B690" s="64" t="s">
        <v>1158</v>
      </c>
      <c r="C690" s="64" t="s">
        <v>12</v>
      </c>
      <c r="D690" s="63" t="s">
        <v>1159</v>
      </c>
      <c r="E690" s="456" t="s">
        <v>766</v>
      </c>
      <c r="F690" s="456"/>
      <c r="G690" s="64" t="s">
        <v>80</v>
      </c>
      <c r="H690" s="90">
        <v>4</v>
      </c>
      <c r="I690" s="91">
        <v>11.91</v>
      </c>
      <c r="J690" s="130">
        <v>47.64</v>
      </c>
    </row>
    <row r="691" spans="1:10" ht="38.25">
      <c r="A691" s="129" t="s">
        <v>743</v>
      </c>
      <c r="B691" s="64" t="s">
        <v>1160</v>
      </c>
      <c r="C691" s="64" t="s">
        <v>12</v>
      </c>
      <c r="D691" s="63" t="s">
        <v>1161</v>
      </c>
      <c r="E691" s="456" t="s">
        <v>766</v>
      </c>
      <c r="F691" s="456"/>
      <c r="G691" s="64" t="s">
        <v>788</v>
      </c>
      <c r="H691" s="90">
        <v>8.14E-2</v>
      </c>
      <c r="I691" s="91">
        <v>820</v>
      </c>
      <c r="J691" s="130">
        <v>66.739999999999995</v>
      </c>
    </row>
    <row r="692" spans="1:10" ht="25.5">
      <c r="A692" s="113"/>
      <c r="B692" s="114"/>
      <c r="C692" s="114"/>
      <c r="D692" s="115"/>
      <c r="E692" s="114" t="s">
        <v>745</v>
      </c>
      <c r="F692" s="116">
        <v>3.13</v>
      </c>
      <c r="G692" s="114" t="s">
        <v>746</v>
      </c>
      <c r="H692" s="116">
        <v>0</v>
      </c>
      <c r="I692" s="114" t="s">
        <v>747</v>
      </c>
      <c r="J692" s="117">
        <v>3.13</v>
      </c>
    </row>
    <row r="693" spans="1:10" ht="25.5">
      <c r="A693" s="113"/>
      <c r="B693" s="114"/>
      <c r="C693" s="114"/>
      <c r="D693" s="115"/>
      <c r="E693" s="114" t="s">
        <v>748</v>
      </c>
      <c r="F693" s="116">
        <v>31.04</v>
      </c>
      <c r="G693" s="114"/>
      <c r="H693" s="460" t="s">
        <v>749</v>
      </c>
      <c r="I693" s="460"/>
      <c r="J693" s="117">
        <v>149.34</v>
      </c>
    </row>
    <row r="694" spans="1:10" ht="26.25" thickBot="1">
      <c r="A694" s="118"/>
      <c r="B694" s="119"/>
      <c r="C694" s="119"/>
      <c r="D694" s="120"/>
      <c r="E694" s="119"/>
      <c r="F694" s="119"/>
      <c r="G694" s="119" t="s">
        <v>750</v>
      </c>
      <c r="H694" s="121" t="s">
        <v>1150</v>
      </c>
      <c r="I694" s="119" t="s">
        <v>752</v>
      </c>
      <c r="J694" s="122">
        <v>92441.46</v>
      </c>
    </row>
    <row r="695" spans="1:10" ht="15" thickTop="1">
      <c r="A695" s="123"/>
      <c r="B695" s="85"/>
      <c r="C695" s="85"/>
      <c r="D695" s="58"/>
      <c r="E695" s="85"/>
      <c r="F695" s="85"/>
      <c r="G695" s="85"/>
      <c r="H695" s="85"/>
      <c r="I695" s="85"/>
      <c r="J695" s="124"/>
    </row>
    <row r="696" spans="1:10" ht="30">
      <c r="A696" s="109" t="s">
        <v>182</v>
      </c>
      <c r="B696" s="46" t="s">
        <v>1</v>
      </c>
      <c r="C696" s="46" t="s">
        <v>2</v>
      </c>
      <c r="D696" s="55" t="s">
        <v>3</v>
      </c>
      <c r="E696" s="457" t="s">
        <v>742</v>
      </c>
      <c r="F696" s="457"/>
      <c r="G696" s="46" t="s">
        <v>4</v>
      </c>
      <c r="H696" s="46" t="s">
        <v>5</v>
      </c>
      <c r="I696" s="46" t="s">
        <v>6</v>
      </c>
      <c r="J696" s="110" t="s">
        <v>7</v>
      </c>
    </row>
    <row r="697" spans="1:10" ht="38.25">
      <c r="A697" s="125" t="s">
        <v>753</v>
      </c>
      <c r="B697" s="60" t="s">
        <v>183</v>
      </c>
      <c r="C697" s="60" t="s">
        <v>28</v>
      </c>
      <c r="D697" s="59" t="s">
        <v>184</v>
      </c>
      <c r="E697" s="458" t="s">
        <v>1162</v>
      </c>
      <c r="F697" s="458"/>
      <c r="G697" s="60" t="s">
        <v>185</v>
      </c>
      <c r="H697" s="86">
        <v>1</v>
      </c>
      <c r="I697" s="87">
        <v>22.23</v>
      </c>
      <c r="J697" s="126">
        <v>22.23</v>
      </c>
    </row>
    <row r="698" spans="1:10" ht="30">
      <c r="A698" s="109" t="s">
        <v>0</v>
      </c>
      <c r="B698" s="46" t="s">
        <v>1</v>
      </c>
      <c r="C698" s="46" t="s">
        <v>2</v>
      </c>
      <c r="D698" s="55" t="s">
        <v>3</v>
      </c>
      <c r="E698" s="457" t="s">
        <v>742</v>
      </c>
      <c r="F698" s="457"/>
      <c r="G698" s="46" t="s">
        <v>4</v>
      </c>
      <c r="H698" s="46" t="s">
        <v>5</v>
      </c>
      <c r="I698" s="46" t="s">
        <v>6</v>
      </c>
      <c r="J698" s="110" t="s">
        <v>7</v>
      </c>
    </row>
    <row r="699" spans="1:10" ht="25.5">
      <c r="A699" s="127" t="s">
        <v>753</v>
      </c>
      <c r="B699" s="62" t="s">
        <v>1163</v>
      </c>
      <c r="C699" s="62" t="s">
        <v>28</v>
      </c>
      <c r="D699" s="61" t="s">
        <v>1164</v>
      </c>
      <c r="E699" s="459" t="s">
        <v>828</v>
      </c>
      <c r="F699" s="459"/>
      <c r="G699" s="62" t="s">
        <v>829</v>
      </c>
      <c r="H699" s="88">
        <v>0.25</v>
      </c>
      <c r="I699" s="89" t="s">
        <v>1165</v>
      </c>
      <c r="J699" s="132" t="s">
        <v>1166</v>
      </c>
    </row>
    <row r="700" spans="1:10" ht="25.5">
      <c r="A700" s="127" t="s">
        <v>753</v>
      </c>
      <c r="B700" s="62" t="s">
        <v>1167</v>
      </c>
      <c r="C700" s="62" t="s">
        <v>28</v>
      </c>
      <c r="D700" s="61" t="s">
        <v>1168</v>
      </c>
      <c r="E700" s="459" t="s">
        <v>828</v>
      </c>
      <c r="F700" s="459"/>
      <c r="G700" s="62" t="s">
        <v>829</v>
      </c>
      <c r="H700" s="88">
        <v>0.22500000000000001</v>
      </c>
      <c r="I700" s="89" t="s">
        <v>1169</v>
      </c>
      <c r="J700" s="132" t="s">
        <v>1170</v>
      </c>
    </row>
    <row r="701" spans="1:10" ht="38.25">
      <c r="A701" s="129" t="s">
        <v>743</v>
      </c>
      <c r="B701" s="64" t="s">
        <v>1171</v>
      </c>
      <c r="C701" s="64" t="s">
        <v>28</v>
      </c>
      <c r="D701" s="63" t="s">
        <v>1172</v>
      </c>
      <c r="E701" s="456" t="s">
        <v>744</v>
      </c>
      <c r="F701" s="456"/>
      <c r="G701" s="64" t="s">
        <v>829</v>
      </c>
      <c r="H701" s="90">
        <v>0.25</v>
      </c>
      <c r="I701" s="91" t="s">
        <v>842</v>
      </c>
      <c r="J701" s="131" t="s">
        <v>1173</v>
      </c>
    </row>
    <row r="702" spans="1:10">
      <c r="A702" s="129" t="s">
        <v>743</v>
      </c>
      <c r="B702" s="64" t="s">
        <v>1174</v>
      </c>
      <c r="C702" s="64" t="s">
        <v>28</v>
      </c>
      <c r="D702" s="63" t="s">
        <v>1175</v>
      </c>
      <c r="E702" s="456" t="s">
        <v>744</v>
      </c>
      <c r="F702" s="456"/>
      <c r="G702" s="64" t="s">
        <v>829</v>
      </c>
      <c r="H702" s="90">
        <v>0.22500000000000001</v>
      </c>
      <c r="I702" s="91" t="s">
        <v>1176</v>
      </c>
      <c r="J702" s="131" t="s">
        <v>1177</v>
      </c>
    </row>
    <row r="703" spans="1:10" ht="25.5">
      <c r="A703" s="129" t="s">
        <v>743</v>
      </c>
      <c r="B703" s="64" t="s">
        <v>1178</v>
      </c>
      <c r="C703" s="64" t="s">
        <v>28</v>
      </c>
      <c r="D703" s="63" t="s">
        <v>1179</v>
      </c>
      <c r="E703" s="456" t="s">
        <v>766</v>
      </c>
      <c r="F703" s="456"/>
      <c r="G703" s="64" t="s">
        <v>1180</v>
      </c>
      <c r="H703" s="90">
        <v>0.06</v>
      </c>
      <c r="I703" s="91" t="s">
        <v>1181</v>
      </c>
      <c r="J703" s="131" t="s">
        <v>1182</v>
      </c>
    </row>
    <row r="704" spans="1:10" ht="25.5">
      <c r="A704" s="129" t="s">
        <v>743</v>
      </c>
      <c r="B704" s="64" t="s">
        <v>1183</v>
      </c>
      <c r="C704" s="64" t="s">
        <v>28</v>
      </c>
      <c r="D704" s="63" t="s">
        <v>1184</v>
      </c>
      <c r="E704" s="456" t="s">
        <v>931</v>
      </c>
      <c r="F704" s="456"/>
      <c r="G704" s="64" t="s">
        <v>1185</v>
      </c>
      <c r="H704" s="90">
        <v>2.81E-2</v>
      </c>
      <c r="I704" s="91" t="s">
        <v>1186</v>
      </c>
      <c r="J704" s="131" t="s">
        <v>1187</v>
      </c>
    </row>
    <row r="705" spans="1:10" ht="25.5">
      <c r="A705" s="129" t="s">
        <v>743</v>
      </c>
      <c r="B705" s="64" t="s">
        <v>1188</v>
      </c>
      <c r="C705" s="64" t="s">
        <v>28</v>
      </c>
      <c r="D705" s="63" t="s">
        <v>1189</v>
      </c>
      <c r="E705" s="456" t="s">
        <v>766</v>
      </c>
      <c r="F705" s="456"/>
      <c r="G705" s="64" t="s">
        <v>699</v>
      </c>
      <c r="H705" s="90">
        <v>1.8E-3</v>
      </c>
      <c r="I705" s="91" t="s">
        <v>1190</v>
      </c>
      <c r="J705" s="131" t="s">
        <v>1191</v>
      </c>
    </row>
    <row r="706" spans="1:10" ht="15">
      <c r="A706" s="462" t="s">
        <v>799</v>
      </c>
      <c r="B706" s="457"/>
      <c r="C706" s="457"/>
      <c r="D706" s="457"/>
      <c r="E706" s="457"/>
      <c r="F706" s="457"/>
      <c r="G706" s="457"/>
      <c r="H706" s="457"/>
      <c r="I706" s="457"/>
      <c r="J706" s="463"/>
    </row>
    <row r="707" spans="1:10" ht="30">
      <c r="A707" s="109" t="s">
        <v>0</v>
      </c>
      <c r="B707" s="46" t="s">
        <v>1</v>
      </c>
      <c r="C707" s="46" t="s">
        <v>2</v>
      </c>
      <c r="D707" s="55" t="s">
        <v>3</v>
      </c>
      <c r="E707" s="457" t="s">
        <v>742</v>
      </c>
      <c r="F707" s="457"/>
      <c r="G707" s="46" t="s">
        <v>4</v>
      </c>
      <c r="H707" s="46" t="s">
        <v>5</v>
      </c>
      <c r="I707" s="46" t="s">
        <v>6</v>
      </c>
      <c r="J707" s="110" t="s">
        <v>7</v>
      </c>
    </row>
    <row r="708" spans="1:10">
      <c r="A708" s="129" t="s">
        <v>743</v>
      </c>
      <c r="B708" s="64" t="s">
        <v>1192</v>
      </c>
      <c r="C708" s="64" t="s">
        <v>28</v>
      </c>
      <c r="D708" s="63" t="s">
        <v>1193</v>
      </c>
      <c r="E708" s="456" t="s">
        <v>766</v>
      </c>
      <c r="F708" s="456"/>
      <c r="G708" s="64" t="s">
        <v>699</v>
      </c>
      <c r="H708" s="90">
        <v>2.5000000000000001E-5</v>
      </c>
      <c r="I708" s="91" t="s">
        <v>1194</v>
      </c>
      <c r="J708" s="131" t="s">
        <v>875</v>
      </c>
    </row>
    <row r="709" spans="1:10">
      <c r="A709" s="129" t="s">
        <v>743</v>
      </c>
      <c r="B709" s="64" t="s">
        <v>916</v>
      </c>
      <c r="C709" s="64" t="s">
        <v>28</v>
      </c>
      <c r="D709" s="63" t="s">
        <v>917</v>
      </c>
      <c r="E709" s="456" t="s">
        <v>766</v>
      </c>
      <c r="F709" s="456"/>
      <c r="G709" s="64" t="s">
        <v>918</v>
      </c>
      <c r="H709" s="90">
        <v>3.8000000000000002E-4</v>
      </c>
      <c r="I709" s="91" t="s">
        <v>919</v>
      </c>
      <c r="J709" s="131" t="s">
        <v>875</v>
      </c>
    </row>
    <row r="710" spans="1:10">
      <c r="A710" s="129" t="s">
        <v>743</v>
      </c>
      <c r="B710" s="64" t="s">
        <v>926</v>
      </c>
      <c r="C710" s="64" t="s">
        <v>28</v>
      </c>
      <c r="D710" s="63" t="s">
        <v>927</v>
      </c>
      <c r="E710" s="456" t="s">
        <v>797</v>
      </c>
      <c r="F710" s="456"/>
      <c r="G710" s="64" t="s">
        <v>699</v>
      </c>
      <c r="H710" s="90">
        <v>2.1375000000000001E-3</v>
      </c>
      <c r="I710" s="91" t="s">
        <v>928</v>
      </c>
      <c r="J710" s="131" t="s">
        <v>871</v>
      </c>
    </row>
    <row r="711" spans="1:10">
      <c r="A711" s="129" t="s">
        <v>743</v>
      </c>
      <c r="B711" s="64" t="s">
        <v>890</v>
      </c>
      <c r="C711" s="64" t="s">
        <v>28</v>
      </c>
      <c r="D711" s="63" t="s">
        <v>891</v>
      </c>
      <c r="E711" s="456" t="s">
        <v>766</v>
      </c>
      <c r="F711" s="456"/>
      <c r="G711" s="64" t="s">
        <v>699</v>
      </c>
      <c r="H711" s="90">
        <v>2.1375000000000001E-3</v>
      </c>
      <c r="I711" s="91" t="s">
        <v>892</v>
      </c>
      <c r="J711" s="131" t="s">
        <v>1195</v>
      </c>
    </row>
    <row r="712" spans="1:10" ht="38.25">
      <c r="A712" s="129" t="s">
        <v>743</v>
      </c>
      <c r="B712" s="64" t="s">
        <v>905</v>
      </c>
      <c r="C712" s="64" t="s">
        <v>28</v>
      </c>
      <c r="D712" s="63" t="s">
        <v>906</v>
      </c>
      <c r="E712" s="456" t="s">
        <v>766</v>
      </c>
      <c r="F712" s="456"/>
      <c r="G712" s="64" t="s">
        <v>699</v>
      </c>
      <c r="H712" s="90">
        <v>2.8499999999999999E-4</v>
      </c>
      <c r="I712" s="91" t="s">
        <v>903</v>
      </c>
      <c r="J712" s="131" t="s">
        <v>875</v>
      </c>
    </row>
    <row r="713" spans="1:10">
      <c r="A713" s="129" t="s">
        <v>743</v>
      </c>
      <c r="B713" s="64" t="s">
        <v>1196</v>
      </c>
      <c r="C713" s="64" t="s">
        <v>28</v>
      </c>
      <c r="D713" s="63" t="s">
        <v>1197</v>
      </c>
      <c r="E713" s="456" t="s">
        <v>766</v>
      </c>
      <c r="F713" s="456"/>
      <c r="G713" s="64" t="s">
        <v>1198</v>
      </c>
      <c r="H713" s="90">
        <v>1.75E-4</v>
      </c>
      <c r="I713" s="91" t="s">
        <v>1199</v>
      </c>
      <c r="J713" s="131" t="s">
        <v>875</v>
      </c>
    </row>
    <row r="714" spans="1:10" ht="38.25">
      <c r="A714" s="129" t="s">
        <v>743</v>
      </c>
      <c r="B714" s="64" t="s">
        <v>876</v>
      </c>
      <c r="C714" s="64" t="s">
        <v>28</v>
      </c>
      <c r="D714" s="63" t="s">
        <v>877</v>
      </c>
      <c r="E714" s="456" t="s">
        <v>766</v>
      </c>
      <c r="F714" s="456"/>
      <c r="G714" s="64" t="s">
        <v>878</v>
      </c>
      <c r="H714" s="90">
        <v>3.8000000000000002E-4</v>
      </c>
      <c r="I714" s="91" t="s">
        <v>879</v>
      </c>
      <c r="J714" s="131" t="s">
        <v>871</v>
      </c>
    </row>
    <row r="715" spans="1:10">
      <c r="A715" s="129" t="s">
        <v>743</v>
      </c>
      <c r="B715" s="64" t="s">
        <v>923</v>
      </c>
      <c r="C715" s="64" t="s">
        <v>28</v>
      </c>
      <c r="D715" s="63" t="s">
        <v>924</v>
      </c>
      <c r="E715" s="456" t="s">
        <v>766</v>
      </c>
      <c r="F715" s="456"/>
      <c r="G715" s="64" t="s">
        <v>699</v>
      </c>
      <c r="H715" s="90">
        <v>8.5499999999999997E-4</v>
      </c>
      <c r="I715" s="91" t="s">
        <v>925</v>
      </c>
      <c r="J715" s="131" t="s">
        <v>1200</v>
      </c>
    </row>
    <row r="716" spans="1:10">
      <c r="A716" s="129" t="s">
        <v>743</v>
      </c>
      <c r="B716" s="64" t="s">
        <v>1201</v>
      </c>
      <c r="C716" s="64" t="s">
        <v>28</v>
      </c>
      <c r="D716" s="63" t="s">
        <v>1202</v>
      </c>
      <c r="E716" s="456" t="s">
        <v>766</v>
      </c>
      <c r="F716" s="456"/>
      <c r="G716" s="64" t="s">
        <v>699</v>
      </c>
      <c r="H716" s="90">
        <v>1E-4</v>
      </c>
      <c r="I716" s="91" t="s">
        <v>1203</v>
      </c>
      <c r="J716" s="131" t="s">
        <v>875</v>
      </c>
    </row>
    <row r="717" spans="1:10">
      <c r="A717" s="129" t="s">
        <v>743</v>
      </c>
      <c r="B717" s="64" t="s">
        <v>1204</v>
      </c>
      <c r="C717" s="64" t="s">
        <v>28</v>
      </c>
      <c r="D717" s="63" t="s">
        <v>1205</v>
      </c>
      <c r="E717" s="456" t="s">
        <v>766</v>
      </c>
      <c r="F717" s="456"/>
      <c r="G717" s="64" t="s">
        <v>699</v>
      </c>
      <c r="H717" s="90">
        <v>2.5000000000000001E-5</v>
      </c>
      <c r="I717" s="91" t="s">
        <v>1206</v>
      </c>
      <c r="J717" s="131" t="s">
        <v>875</v>
      </c>
    </row>
    <row r="718" spans="1:10">
      <c r="A718" s="129" t="s">
        <v>743</v>
      </c>
      <c r="B718" s="64" t="s">
        <v>1207</v>
      </c>
      <c r="C718" s="64" t="s">
        <v>28</v>
      </c>
      <c r="D718" s="63" t="s">
        <v>1208</v>
      </c>
      <c r="E718" s="456" t="s">
        <v>766</v>
      </c>
      <c r="F718" s="456"/>
      <c r="G718" s="64" t="s">
        <v>699</v>
      </c>
      <c r="H718" s="90">
        <v>1E-4</v>
      </c>
      <c r="I718" s="91" t="s">
        <v>1209</v>
      </c>
      <c r="J718" s="131" t="s">
        <v>875</v>
      </c>
    </row>
    <row r="719" spans="1:10" ht="38.25">
      <c r="A719" s="129" t="s">
        <v>743</v>
      </c>
      <c r="B719" s="64" t="s">
        <v>887</v>
      </c>
      <c r="C719" s="64" t="s">
        <v>28</v>
      </c>
      <c r="D719" s="63" t="s">
        <v>888</v>
      </c>
      <c r="E719" s="456" t="s">
        <v>766</v>
      </c>
      <c r="F719" s="456"/>
      <c r="G719" s="64" t="s">
        <v>699</v>
      </c>
      <c r="H719" s="90">
        <v>9.5000000000000005E-5</v>
      </c>
      <c r="I719" s="91" t="s">
        <v>889</v>
      </c>
      <c r="J719" s="131" t="s">
        <v>875</v>
      </c>
    </row>
    <row r="720" spans="1:10">
      <c r="A720" s="129" t="s">
        <v>743</v>
      </c>
      <c r="B720" s="64" t="s">
        <v>920</v>
      </c>
      <c r="C720" s="64" t="s">
        <v>28</v>
      </c>
      <c r="D720" s="63" t="s">
        <v>921</v>
      </c>
      <c r="E720" s="456" t="s">
        <v>766</v>
      </c>
      <c r="F720" s="456"/>
      <c r="G720" s="64" t="s">
        <v>699</v>
      </c>
      <c r="H720" s="90">
        <v>2.1375000000000001E-3</v>
      </c>
      <c r="I720" s="91" t="s">
        <v>922</v>
      </c>
      <c r="J720" s="131" t="s">
        <v>1200</v>
      </c>
    </row>
    <row r="721" spans="1:10">
      <c r="A721" s="129" t="s">
        <v>743</v>
      </c>
      <c r="B721" s="64" t="s">
        <v>894</v>
      </c>
      <c r="C721" s="64" t="s">
        <v>28</v>
      </c>
      <c r="D721" s="63" t="s">
        <v>895</v>
      </c>
      <c r="E721" s="456" t="s">
        <v>797</v>
      </c>
      <c r="F721" s="456"/>
      <c r="G721" s="64" t="s">
        <v>896</v>
      </c>
      <c r="H721" s="90">
        <v>1.9000000000000001E-4</v>
      </c>
      <c r="I721" s="91" t="s">
        <v>897</v>
      </c>
      <c r="J721" s="131" t="s">
        <v>1210</v>
      </c>
    </row>
    <row r="722" spans="1:10">
      <c r="A722" s="129" t="s">
        <v>743</v>
      </c>
      <c r="B722" s="64" t="s">
        <v>1211</v>
      </c>
      <c r="C722" s="64" t="s">
        <v>28</v>
      </c>
      <c r="D722" s="63" t="s">
        <v>1212</v>
      </c>
      <c r="E722" s="456" t="s">
        <v>766</v>
      </c>
      <c r="F722" s="456"/>
      <c r="G722" s="64" t="s">
        <v>699</v>
      </c>
      <c r="H722" s="90">
        <v>1.75E-4</v>
      </c>
      <c r="I722" s="91" t="s">
        <v>1213</v>
      </c>
      <c r="J722" s="131" t="s">
        <v>875</v>
      </c>
    </row>
    <row r="723" spans="1:10">
      <c r="A723" s="129" t="s">
        <v>743</v>
      </c>
      <c r="B723" s="64" t="s">
        <v>868</v>
      </c>
      <c r="C723" s="64" t="s">
        <v>28</v>
      </c>
      <c r="D723" s="63" t="s">
        <v>869</v>
      </c>
      <c r="E723" s="456" t="s">
        <v>766</v>
      </c>
      <c r="F723" s="456"/>
      <c r="G723" s="64" t="s">
        <v>699</v>
      </c>
      <c r="H723" s="90">
        <v>7.1250000000000003E-4</v>
      </c>
      <c r="I723" s="91" t="s">
        <v>870</v>
      </c>
      <c r="J723" s="131" t="s">
        <v>1214</v>
      </c>
    </row>
    <row r="724" spans="1:10" ht="25.5">
      <c r="A724" s="129" t="s">
        <v>743</v>
      </c>
      <c r="B724" s="64" t="s">
        <v>883</v>
      </c>
      <c r="C724" s="64" t="s">
        <v>28</v>
      </c>
      <c r="D724" s="63" t="s">
        <v>884</v>
      </c>
      <c r="E724" s="456" t="s">
        <v>797</v>
      </c>
      <c r="F724" s="456"/>
      <c r="G724" s="64" t="s">
        <v>699</v>
      </c>
      <c r="H724" s="90">
        <v>4.8355000000000002E-2</v>
      </c>
      <c r="I724" s="91" t="s">
        <v>885</v>
      </c>
      <c r="J724" s="131" t="s">
        <v>1215</v>
      </c>
    </row>
    <row r="725" spans="1:10">
      <c r="A725" s="129" t="s">
        <v>743</v>
      </c>
      <c r="B725" s="64" t="s">
        <v>1216</v>
      </c>
      <c r="C725" s="64" t="s">
        <v>28</v>
      </c>
      <c r="D725" s="63" t="s">
        <v>1217</v>
      </c>
      <c r="E725" s="456" t="s">
        <v>766</v>
      </c>
      <c r="F725" s="456"/>
      <c r="G725" s="64" t="s">
        <v>699</v>
      </c>
      <c r="H725" s="90">
        <v>5.0000000000000002E-5</v>
      </c>
      <c r="I725" s="91" t="s">
        <v>1218</v>
      </c>
      <c r="J725" s="131" t="s">
        <v>875</v>
      </c>
    </row>
    <row r="726" spans="1:10">
      <c r="A726" s="129" t="s">
        <v>743</v>
      </c>
      <c r="B726" s="64" t="s">
        <v>1219</v>
      </c>
      <c r="C726" s="64" t="s">
        <v>28</v>
      </c>
      <c r="D726" s="63" t="s">
        <v>1220</v>
      </c>
      <c r="E726" s="456" t="s">
        <v>766</v>
      </c>
      <c r="F726" s="456"/>
      <c r="G726" s="64" t="s">
        <v>699</v>
      </c>
      <c r="H726" s="90">
        <v>5.0000000000000002E-5</v>
      </c>
      <c r="I726" s="91" t="s">
        <v>1221</v>
      </c>
      <c r="J726" s="131" t="s">
        <v>875</v>
      </c>
    </row>
    <row r="727" spans="1:10">
      <c r="A727" s="129" t="s">
        <v>743</v>
      </c>
      <c r="B727" s="64" t="s">
        <v>1222</v>
      </c>
      <c r="C727" s="64" t="s">
        <v>28</v>
      </c>
      <c r="D727" s="63" t="s">
        <v>1223</v>
      </c>
      <c r="E727" s="456" t="s">
        <v>766</v>
      </c>
      <c r="F727" s="456"/>
      <c r="G727" s="64" t="s">
        <v>699</v>
      </c>
      <c r="H727" s="90">
        <v>5.0000000000000002E-5</v>
      </c>
      <c r="I727" s="91" t="s">
        <v>1224</v>
      </c>
      <c r="J727" s="131" t="s">
        <v>875</v>
      </c>
    </row>
    <row r="728" spans="1:10">
      <c r="A728" s="129" t="s">
        <v>743</v>
      </c>
      <c r="B728" s="64" t="s">
        <v>901</v>
      </c>
      <c r="C728" s="64" t="s">
        <v>28</v>
      </c>
      <c r="D728" s="63" t="s">
        <v>902</v>
      </c>
      <c r="E728" s="456" t="s">
        <v>766</v>
      </c>
      <c r="F728" s="456"/>
      <c r="G728" s="64" t="s">
        <v>699</v>
      </c>
      <c r="H728" s="90">
        <v>4.8355000000000002E-2</v>
      </c>
      <c r="I728" s="91" t="s">
        <v>903</v>
      </c>
      <c r="J728" s="131" t="s">
        <v>1225</v>
      </c>
    </row>
    <row r="729" spans="1:10" ht="38.25">
      <c r="A729" s="129" t="s">
        <v>743</v>
      </c>
      <c r="B729" s="64" t="s">
        <v>910</v>
      </c>
      <c r="C729" s="64" t="s">
        <v>28</v>
      </c>
      <c r="D729" s="63" t="s">
        <v>911</v>
      </c>
      <c r="E729" s="456" t="s">
        <v>766</v>
      </c>
      <c r="F729" s="456"/>
      <c r="G729" s="64" t="s">
        <v>878</v>
      </c>
      <c r="H729" s="90">
        <v>1.0924999999999999E-3</v>
      </c>
      <c r="I729" s="91" t="s">
        <v>912</v>
      </c>
      <c r="J729" s="131" t="s">
        <v>1200</v>
      </c>
    </row>
    <row r="730" spans="1:10" ht="25.5">
      <c r="A730" s="129" t="s">
        <v>743</v>
      </c>
      <c r="B730" s="64" t="s">
        <v>1226</v>
      </c>
      <c r="C730" s="64" t="s">
        <v>28</v>
      </c>
      <c r="D730" s="63" t="s">
        <v>1227</v>
      </c>
      <c r="E730" s="456" t="s">
        <v>766</v>
      </c>
      <c r="F730" s="456"/>
      <c r="G730" s="64" t="s">
        <v>699</v>
      </c>
      <c r="H730" s="90">
        <v>1.25E-4</v>
      </c>
      <c r="I730" s="91" t="s">
        <v>1228</v>
      </c>
      <c r="J730" s="131" t="s">
        <v>875</v>
      </c>
    </row>
    <row r="731" spans="1:10">
      <c r="A731" s="129" t="s">
        <v>743</v>
      </c>
      <c r="B731" s="64" t="s">
        <v>1229</v>
      </c>
      <c r="C731" s="64" t="s">
        <v>28</v>
      </c>
      <c r="D731" s="63" t="s">
        <v>1230</v>
      </c>
      <c r="E731" s="456" t="s">
        <v>766</v>
      </c>
      <c r="F731" s="456"/>
      <c r="G731" s="64" t="s">
        <v>699</v>
      </c>
      <c r="H731" s="90">
        <v>2.5000000000000001E-5</v>
      </c>
      <c r="I731" s="91" t="s">
        <v>1231</v>
      </c>
      <c r="J731" s="131" t="s">
        <v>875</v>
      </c>
    </row>
    <row r="732" spans="1:10">
      <c r="A732" s="129" t="s">
        <v>743</v>
      </c>
      <c r="B732" s="64" t="s">
        <v>880</v>
      </c>
      <c r="C732" s="64" t="s">
        <v>28</v>
      </c>
      <c r="D732" s="63" t="s">
        <v>881</v>
      </c>
      <c r="E732" s="456" t="s">
        <v>766</v>
      </c>
      <c r="F732" s="456"/>
      <c r="G732" s="64" t="s">
        <v>699</v>
      </c>
      <c r="H732" s="90">
        <v>3.1064999999999999E-2</v>
      </c>
      <c r="I732" s="91" t="s">
        <v>882</v>
      </c>
      <c r="J732" s="131" t="s">
        <v>1214</v>
      </c>
    </row>
    <row r="733" spans="1:10">
      <c r="A733" s="129" t="s">
        <v>743</v>
      </c>
      <c r="B733" s="64" t="s">
        <v>1232</v>
      </c>
      <c r="C733" s="64" t="s">
        <v>28</v>
      </c>
      <c r="D733" s="63" t="s">
        <v>1233</v>
      </c>
      <c r="E733" s="456" t="s">
        <v>766</v>
      </c>
      <c r="F733" s="456"/>
      <c r="G733" s="64" t="s">
        <v>699</v>
      </c>
      <c r="H733" s="90">
        <v>4.5000000000000003E-5</v>
      </c>
      <c r="I733" s="91" t="s">
        <v>1234</v>
      </c>
      <c r="J733" s="131" t="s">
        <v>875</v>
      </c>
    </row>
    <row r="734" spans="1:10">
      <c r="A734" s="129" t="s">
        <v>743</v>
      </c>
      <c r="B734" s="64" t="s">
        <v>1235</v>
      </c>
      <c r="C734" s="64" t="s">
        <v>28</v>
      </c>
      <c r="D734" s="63" t="s">
        <v>1236</v>
      </c>
      <c r="E734" s="456" t="s">
        <v>766</v>
      </c>
      <c r="F734" s="456"/>
      <c r="G734" s="64" t="s">
        <v>699</v>
      </c>
      <c r="H734" s="90">
        <v>4.5000000000000003E-5</v>
      </c>
      <c r="I734" s="91" t="s">
        <v>1237</v>
      </c>
      <c r="J734" s="131" t="s">
        <v>875</v>
      </c>
    </row>
    <row r="735" spans="1:10" ht="38.25">
      <c r="A735" s="129" t="s">
        <v>743</v>
      </c>
      <c r="B735" s="64" t="s">
        <v>1171</v>
      </c>
      <c r="C735" s="64" t="s">
        <v>28</v>
      </c>
      <c r="D735" s="63" t="s">
        <v>1172</v>
      </c>
      <c r="E735" s="456" t="s">
        <v>744</v>
      </c>
      <c r="F735" s="456"/>
      <c r="G735" s="64" t="s">
        <v>829</v>
      </c>
      <c r="H735" s="90">
        <v>0.25</v>
      </c>
      <c r="I735" s="91" t="s">
        <v>842</v>
      </c>
      <c r="J735" s="131" t="s">
        <v>1173</v>
      </c>
    </row>
    <row r="736" spans="1:10">
      <c r="A736" s="129" t="s">
        <v>743</v>
      </c>
      <c r="B736" s="64" t="s">
        <v>1174</v>
      </c>
      <c r="C736" s="64" t="s">
        <v>28</v>
      </c>
      <c r="D736" s="63" t="s">
        <v>1175</v>
      </c>
      <c r="E736" s="456" t="s">
        <v>744</v>
      </c>
      <c r="F736" s="456"/>
      <c r="G736" s="64" t="s">
        <v>829</v>
      </c>
      <c r="H736" s="90">
        <v>0.22500000000000001</v>
      </c>
      <c r="I736" s="91" t="s">
        <v>1176</v>
      </c>
      <c r="J736" s="131" t="s">
        <v>1177</v>
      </c>
    </row>
    <row r="737" spans="1:10" ht="25.5">
      <c r="A737" s="129" t="s">
        <v>743</v>
      </c>
      <c r="B737" s="64" t="s">
        <v>1178</v>
      </c>
      <c r="C737" s="64" t="s">
        <v>28</v>
      </c>
      <c r="D737" s="63" t="s">
        <v>1179</v>
      </c>
      <c r="E737" s="456" t="s">
        <v>766</v>
      </c>
      <c r="F737" s="456"/>
      <c r="G737" s="64" t="s">
        <v>1180</v>
      </c>
      <c r="H737" s="90">
        <v>0.06</v>
      </c>
      <c r="I737" s="91" t="s">
        <v>1181</v>
      </c>
      <c r="J737" s="131" t="s">
        <v>1182</v>
      </c>
    </row>
    <row r="738" spans="1:10" ht="25.5">
      <c r="A738" s="129" t="s">
        <v>743</v>
      </c>
      <c r="B738" s="64" t="s">
        <v>1183</v>
      </c>
      <c r="C738" s="64" t="s">
        <v>28</v>
      </c>
      <c r="D738" s="63" t="s">
        <v>1184</v>
      </c>
      <c r="E738" s="456" t="s">
        <v>931</v>
      </c>
      <c r="F738" s="456"/>
      <c r="G738" s="64" t="s">
        <v>1185</v>
      </c>
      <c r="H738" s="90">
        <v>2.81E-2</v>
      </c>
      <c r="I738" s="91" t="s">
        <v>1186</v>
      </c>
      <c r="J738" s="131" t="s">
        <v>1187</v>
      </c>
    </row>
    <row r="739" spans="1:10" ht="25.5">
      <c r="A739" s="129" t="s">
        <v>743</v>
      </c>
      <c r="B739" s="64" t="s">
        <v>1188</v>
      </c>
      <c r="C739" s="64" t="s">
        <v>28</v>
      </c>
      <c r="D739" s="63" t="s">
        <v>1189</v>
      </c>
      <c r="E739" s="456" t="s">
        <v>766</v>
      </c>
      <c r="F739" s="456"/>
      <c r="G739" s="64" t="s">
        <v>699</v>
      </c>
      <c r="H739" s="90">
        <v>1.8E-3</v>
      </c>
      <c r="I739" s="91" t="s">
        <v>1190</v>
      </c>
      <c r="J739" s="131" t="s">
        <v>1191</v>
      </c>
    </row>
    <row r="740" spans="1:10" ht="25.5">
      <c r="A740" s="113"/>
      <c r="B740" s="114"/>
      <c r="C740" s="114"/>
      <c r="D740" s="115"/>
      <c r="E740" s="114" t="s">
        <v>745</v>
      </c>
      <c r="F740" s="116">
        <v>7.99</v>
      </c>
      <c r="G740" s="114" t="s">
        <v>746</v>
      </c>
      <c r="H740" s="116">
        <v>0</v>
      </c>
      <c r="I740" s="114" t="s">
        <v>747</v>
      </c>
      <c r="J740" s="117">
        <v>7.99</v>
      </c>
    </row>
    <row r="741" spans="1:10" ht="25.5">
      <c r="A741" s="113"/>
      <c r="B741" s="114"/>
      <c r="C741" s="114"/>
      <c r="D741" s="115"/>
      <c r="E741" s="114" t="s">
        <v>748</v>
      </c>
      <c r="F741" s="116">
        <v>5.83</v>
      </c>
      <c r="G741" s="114"/>
      <c r="H741" s="460" t="s">
        <v>749</v>
      </c>
      <c r="I741" s="460"/>
      <c r="J741" s="117">
        <v>28.06</v>
      </c>
    </row>
    <row r="742" spans="1:10" ht="26.25" thickBot="1">
      <c r="A742" s="118"/>
      <c r="B742" s="119"/>
      <c r="C742" s="119"/>
      <c r="D742" s="120"/>
      <c r="E742" s="119"/>
      <c r="F742" s="119"/>
      <c r="G742" s="119" t="s">
        <v>750</v>
      </c>
      <c r="H742" s="121" t="s">
        <v>1238</v>
      </c>
      <c r="I742" s="119" t="s">
        <v>752</v>
      </c>
      <c r="J742" s="122">
        <v>841.8</v>
      </c>
    </row>
    <row r="743" spans="1:10" ht="15" thickTop="1">
      <c r="A743" s="123"/>
      <c r="B743" s="85"/>
      <c r="C743" s="85"/>
      <c r="D743" s="58"/>
      <c r="E743" s="85"/>
      <c r="F743" s="85"/>
      <c r="G743" s="85"/>
      <c r="H743" s="85"/>
      <c r="I743" s="85"/>
      <c r="J743" s="124"/>
    </row>
    <row r="744" spans="1:10">
      <c r="A744" s="107" t="s">
        <v>186</v>
      </c>
      <c r="B744" s="82"/>
      <c r="C744" s="82"/>
      <c r="D744" s="54" t="s">
        <v>187</v>
      </c>
      <c r="E744" s="82"/>
      <c r="F744" s="461"/>
      <c r="G744" s="461"/>
      <c r="H744" s="82"/>
      <c r="I744" s="82"/>
      <c r="J744" s="108">
        <v>558785.53</v>
      </c>
    </row>
    <row r="745" spans="1:10" ht="30">
      <c r="A745" s="109" t="s">
        <v>188</v>
      </c>
      <c r="B745" s="46" t="s">
        <v>1</v>
      </c>
      <c r="C745" s="46" t="s">
        <v>2</v>
      </c>
      <c r="D745" s="55" t="s">
        <v>3</v>
      </c>
      <c r="E745" s="457" t="s">
        <v>742</v>
      </c>
      <c r="F745" s="457"/>
      <c r="G745" s="46" t="s">
        <v>4</v>
      </c>
      <c r="H745" s="46" t="s">
        <v>5</v>
      </c>
      <c r="I745" s="46" t="s">
        <v>6</v>
      </c>
      <c r="J745" s="110" t="s">
        <v>7</v>
      </c>
    </row>
    <row r="746" spans="1:10" ht="25.5">
      <c r="A746" s="125" t="s">
        <v>753</v>
      </c>
      <c r="B746" s="60" t="s">
        <v>189</v>
      </c>
      <c r="C746" s="60" t="s">
        <v>190</v>
      </c>
      <c r="D746" s="59" t="s">
        <v>191</v>
      </c>
      <c r="E746" s="458">
        <v>0</v>
      </c>
      <c r="F746" s="458"/>
      <c r="G746" s="60" t="s">
        <v>192</v>
      </c>
      <c r="H746" s="86">
        <v>1</v>
      </c>
      <c r="I746" s="87">
        <v>26.34</v>
      </c>
      <c r="J746" s="126">
        <v>26.34</v>
      </c>
    </row>
    <row r="747" spans="1:10" ht="25.5">
      <c r="A747" s="127" t="s">
        <v>755</v>
      </c>
      <c r="B747" s="62" t="s">
        <v>1239</v>
      </c>
      <c r="C747" s="62" t="s">
        <v>190</v>
      </c>
      <c r="D747" s="61" t="s">
        <v>1240</v>
      </c>
      <c r="E747" s="459">
        <v>0</v>
      </c>
      <c r="F747" s="459"/>
      <c r="G747" s="62" t="s">
        <v>829</v>
      </c>
      <c r="H747" s="88">
        <v>0.3</v>
      </c>
      <c r="I747" s="89">
        <v>30.54</v>
      </c>
      <c r="J747" s="128">
        <v>9.16</v>
      </c>
    </row>
    <row r="748" spans="1:10" ht="25.5">
      <c r="A748" s="127" t="s">
        <v>755</v>
      </c>
      <c r="B748" s="62" t="s">
        <v>1241</v>
      </c>
      <c r="C748" s="62" t="s">
        <v>190</v>
      </c>
      <c r="D748" s="61" t="s">
        <v>1242</v>
      </c>
      <c r="E748" s="459">
        <v>0</v>
      </c>
      <c r="F748" s="459"/>
      <c r="G748" s="62" t="s">
        <v>829</v>
      </c>
      <c r="H748" s="88">
        <v>0.25</v>
      </c>
      <c r="I748" s="89">
        <v>24.82</v>
      </c>
      <c r="J748" s="128">
        <v>6.2</v>
      </c>
    </row>
    <row r="749" spans="1:10" ht="25.5">
      <c r="A749" s="129" t="s">
        <v>743</v>
      </c>
      <c r="B749" s="64" t="s">
        <v>1243</v>
      </c>
      <c r="C749" s="64" t="s">
        <v>190</v>
      </c>
      <c r="D749" s="63" t="s">
        <v>1244</v>
      </c>
      <c r="E749" s="456" t="s">
        <v>766</v>
      </c>
      <c r="F749" s="456"/>
      <c r="G749" s="64" t="s">
        <v>185</v>
      </c>
      <c r="H749" s="90">
        <v>0.01</v>
      </c>
      <c r="I749" s="91">
        <v>193.79</v>
      </c>
      <c r="J749" s="130">
        <v>1.93</v>
      </c>
    </row>
    <row r="750" spans="1:10">
      <c r="A750" s="129" t="s">
        <v>743</v>
      </c>
      <c r="B750" s="64" t="s">
        <v>1245</v>
      </c>
      <c r="C750" s="64" t="s">
        <v>190</v>
      </c>
      <c r="D750" s="63" t="s">
        <v>1246</v>
      </c>
      <c r="E750" s="456" t="s">
        <v>766</v>
      </c>
      <c r="F750" s="456"/>
      <c r="G750" s="64" t="s">
        <v>192</v>
      </c>
      <c r="H750" s="90">
        <v>1.05</v>
      </c>
      <c r="I750" s="91">
        <v>8.6199999999999992</v>
      </c>
      <c r="J750" s="130">
        <v>9.0500000000000007</v>
      </c>
    </row>
    <row r="751" spans="1:10" ht="25.5">
      <c r="A751" s="113"/>
      <c r="B751" s="114"/>
      <c r="C751" s="114"/>
      <c r="D751" s="115"/>
      <c r="E751" s="114" t="s">
        <v>745</v>
      </c>
      <c r="F751" s="116">
        <v>9.9499999999999993</v>
      </c>
      <c r="G751" s="114" t="s">
        <v>746</v>
      </c>
      <c r="H751" s="116">
        <v>0</v>
      </c>
      <c r="I751" s="114" t="s">
        <v>747</v>
      </c>
      <c r="J751" s="117">
        <v>9.9499999999999993</v>
      </c>
    </row>
    <row r="752" spans="1:10" ht="25.5">
      <c r="A752" s="113"/>
      <c r="B752" s="114"/>
      <c r="C752" s="114"/>
      <c r="D752" s="115"/>
      <c r="E752" s="114" t="s">
        <v>748</v>
      </c>
      <c r="F752" s="116">
        <v>6.91</v>
      </c>
      <c r="G752" s="114"/>
      <c r="H752" s="460" t="s">
        <v>749</v>
      </c>
      <c r="I752" s="460"/>
      <c r="J752" s="117">
        <v>33.25</v>
      </c>
    </row>
    <row r="753" spans="1:10" ht="26.25" thickBot="1">
      <c r="A753" s="118"/>
      <c r="B753" s="119"/>
      <c r="C753" s="119"/>
      <c r="D753" s="120"/>
      <c r="E753" s="119"/>
      <c r="F753" s="119"/>
      <c r="G753" s="119" t="s">
        <v>750</v>
      </c>
      <c r="H753" s="121" t="s">
        <v>1247</v>
      </c>
      <c r="I753" s="119" t="s">
        <v>752</v>
      </c>
      <c r="J753" s="122">
        <v>558785.53</v>
      </c>
    </row>
    <row r="754" spans="1:10" ht="15" thickTop="1">
      <c r="A754" s="123"/>
      <c r="B754" s="85"/>
      <c r="C754" s="85"/>
      <c r="D754" s="58"/>
      <c r="E754" s="85"/>
      <c r="F754" s="85"/>
      <c r="G754" s="85"/>
      <c r="H754" s="85"/>
      <c r="I754" s="85"/>
      <c r="J754" s="124"/>
    </row>
    <row r="755" spans="1:10">
      <c r="A755" s="107" t="s">
        <v>193</v>
      </c>
      <c r="B755" s="82"/>
      <c r="C755" s="82"/>
      <c r="D755" s="54" t="s">
        <v>194</v>
      </c>
      <c r="E755" s="82"/>
      <c r="F755" s="461"/>
      <c r="G755" s="461"/>
      <c r="H755" s="82"/>
      <c r="I755" s="82"/>
      <c r="J755" s="108">
        <v>59121.16</v>
      </c>
    </row>
    <row r="756" spans="1:10">
      <c r="A756" s="107" t="s">
        <v>195</v>
      </c>
      <c r="B756" s="82"/>
      <c r="C756" s="82"/>
      <c r="D756" s="54" t="s">
        <v>196</v>
      </c>
      <c r="E756" s="82"/>
      <c r="F756" s="461"/>
      <c r="G756" s="461"/>
      <c r="H756" s="82"/>
      <c r="I756" s="82"/>
      <c r="J756" s="108">
        <v>25953.8</v>
      </c>
    </row>
    <row r="757" spans="1:10" ht="30">
      <c r="A757" s="109" t="s">
        <v>197</v>
      </c>
      <c r="B757" s="46" t="s">
        <v>1</v>
      </c>
      <c r="C757" s="46" t="s">
        <v>2</v>
      </c>
      <c r="D757" s="55" t="s">
        <v>3</v>
      </c>
      <c r="E757" s="457" t="s">
        <v>742</v>
      </c>
      <c r="F757" s="457"/>
      <c r="G757" s="46" t="s">
        <v>4</v>
      </c>
      <c r="H757" s="46" t="s">
        <v>5</v>
      </c>
      <c r="I757" s="46" t="s">
        <v>6</v>
      </c>
      <c r="J757" s="110" t="s">
        <v>7</v>
      </c>
    </row>
    <row r="758" spans="1:10" ht="51">
      <c r="A758" s="125" t="s">
        <v>753</v>
      </c>
      <c r="B758" s="60" t="s">
        <v>198</v>
      </c>
      <c r="C758" s="60" t="s">
        <v>12</v>
      </c>
      <c r="D758" s="59" t="s">
        <v>199</v>
      </c>
      <c r="E758" s="458" t="s">
        <v>1248</v>
      </c>
      <c r="F758" s="458"/>
      <c r="G758" s="60" t="s">
        <v>35</v>
      </c>
      <c r="H758" s="86">
        <v>1</v>
      </c>
      <c r="I758" s="87">
        <v>244.17</v>
      </c>
      <c r="J758" s="126">
        <v>244.17</v>
      </c>
    </row>
    <row r="759" spans="1:10" ht="25.5">
      <c r="A759" s="127" t="s">
        <v>755</v>
      </c>
      <c r="B759" s="62" t="s">
        <v>1002</v>
      </c>
      <c r="C759" s="62" t="s">
        <v>12</v>
      </c>
      <c r="D759" s="61" t="s">
        <v>1003</v>
      </c>
      <c r="E759" s="459" t="s">
        <v>758</v>
      </c>
      <c r="F759" s="459"/>
      <c r="G759" s="62" t="s">
        <v>14</v>
      </c>
      <c r="H759" s="88">
        <v>2.0550000000000002</v>
      </c>
      <c r="I759" s="89">
        <v>26.21</v>
      </c>
      <c r="J759" s="128">
        <v>53.86</v>
      </c>
    </row>
    <row r="760" spans="1:10" ht="25.5">
      <c r="A760" s="127" t="s">
        <v>755</v>
      </c>
      <c r="B760" s="62" t="s">
        <v>776</v>
      </c>
      <c r="C760" s="62" t="s">
        <v>12</v>
      </c>
      <c r="D760" s="61" t="s">
        <v>777</v>
      </c>
      <c r="E760" s="459" t="s">
        <v>758</v>
      </c>
      <c r="F760" s="459"/>
      <c r="G760" s="62" t="s">
        <v>14</v>
      </c>
      <c r="H760" s="88">
        <v>1.028</v>
      </c>
      <c r="I760" s="89">
        <v>19.850000000000001</v>
      </c>
      <c r="J760" s="128">
        <v>20.399999999999999</v>
      </c>
    </row>
    <row r="761" spans="1:10" ht="38.25">
      <c r="A761" s="127" t="s">
        <v>755</v>
      </c>
      <c r="B761" s="62" t="s">
        <v>1249</v>
      </c>
      <c r="C761" s="62" t="s">
        <v>12</v>
      </c>
      <c r="D761" s="61" t="s">
        <v>1250</v>
      </c>
      <c r="E761" s="459" t="s">
        <v>758</v>
      </c>
      <c r="F761" s="459"/>
      <c r="G761" s="62" t="s">
        <v>53</v>
      </c>
      <c r="H761" s="88">
        <v>0.01</v>
      </c>
      <c r="I761" s="89">
        <v>769.73</v>
      </c>
      <c r="J761" s="128">
        <v>7.69</v>
      </c>
    </row>
    <row r="762" spans="1:10" ht="25.5">
      <c r="A762" s="129" t="s">
        <v>743</v>
      </c>
      <c r="B762" s="64" t="s">
        <v>1251</v>
      </c>
      <c r="C762" s="64" t="s">
        <v>12</v>
      </c>
      <c r="D762" s="63" t="s">
        <v>1252</v>
      </c>
      <c r="E762" s="456" t="s">
        <v>766</v>
      </c>
      <c r="F762" s="456"/>
      <c r="G762" s="64" t="s">
        <v>220</v>
      </c>
      <c r="H762" s="90">
        <v>3.95</v>
      </c>
      <c r="I762" s="91">
        <v>41.07</v>
      </c>
      <c r="J762" s="130">
        <v>162.22</v>
      </c>
    </row>
    <row r="763" spans="1:10" ht="25.5">
      <c r="A763" s="113"/>
      <c r="B763" s="114"/>
      <c r="C763" s="114"/>
      <c r="D763" s="115"/>
      <c r="E763" s="114" t="s">
        <v>745</v>
      </c>
      <c r="F763" s="116">
        <v>60.78</v>
      </c>
      <c r="G763" s="114" t="s">
        <v>746</v>
      </c>
      <c r="H763" s="116">
        <v>0</v>
      </c>
      <c r="I763" s="114" t="s">
        <v>747</v>
      </c>
      <c r="J763" s="117">
        <v>60.78</v>
      </c>
    </row>
    <row r="764" spans="1:10" ht="25.5">
      <c r="A764" s="113"/>
      <c r="B764" s="114"/>
      <c r="C764" s="114"/>
      <c r="D764" s="115"/>
      <c r="E764" s="114" t="s">
        <v>748</v>
      </c>
      <c r="F764" s="116">
        <v>64.069999999999993</v>
      </c>
      <c r="G764" s="114"/>
      <c r="H764" s="460" t="s">
        <v>749</v>
      </c>
      <c r="I764" s="460"/>
      <c r="J764" s="117">
        <v>308.24</v>
      </c>
    </row>
    <row r="765" spans="1:10" ht="26.25" thickBot="1">
      <c r="A765" s="118"/>
      <c r="B765" s="119"/>
      <c r="C765" s="119"/>
      <c r="D765" s="120"/>
      <c r="E765" s="119"/>
      <c r="F765" s="119"/>
      <c r="G765" s="119" t="s">
        <v>750</v>
      </c>
      <c r="H765" s="121" t="s">
        <v>1253</v>
      </c>
      <c r="I765" s="119" t="s">
        <v>752</v>
      </c>
      <c r="J765" s="122">
        <v>25953.8</v>
      </c>
    </row>
    <row r="766" spans="1:10" ht="15" thickTop="1">
      <c r="A766" s="123"/>
      <c r="B766" s="85"/>
      <c r="C766" s="85"/>
      <c r="D766" s="58"/>
      <c r="E766" s="85"/>
      <c r="F766" s="85"/>
      <c r="G766" s="85"/>
      <c r="H766" s="85"/>
      <c r="I766" s="85"/>
      <c r="J766" s="124"/>
    </row>
    <row r="767" spans="1:10">
      <c r="A767" s="107" t="s">
        <v>200</v>
      </c>
      <c r="B767" s="82"/>
      <c r="C767" s="82"/>
      <c r="D767" s="54" t="s">
        <v>201</v>
      </c>
      <c r="E767" s="82"/>
      <c r="F767" s="461"/>
      <c r="G767" s="461"/>
      <c r="H767" s="82"/>
      <c r="I767" s="82"/>
      <c r="J767" s="108">
        <v>33167.360000000001</v>
      </c>
    </row>
    <row r="768" spans="1:10" ht="30">
      <c r="A768" s="109" t="s">
        <v>202</v>
      </c>
      <c r="B768" s="46" t="s">
        <v>1</v>
      </c>
      <c r="C768" s="46" t="s">
        <v>2</v>
      </c>
      <c r="D768" s="55" t="s">
        <v>3</v>
      </c>
      <c r="E768" s="457" t="s">
        <v>742</v>
      </c>
      <c r="F768" s="457"/>
      <c r="G768" s="46" t="s">
        <v>4</v>
      </c>
      <c r="H768" s="46" t="s">
        <v>5</v>
      </c>
      <c r="I768" s="46" t="s">
        <v>6</v>
      </c>
      <c r="J768" s="110" t="s">
        <v>7</v>
      </c>
    </row>
    <row r="769" spans="1:10" ht="51">
      <c r="A769" s="125" t="s">
        <v>753</v>
      </c>
      <c r="B769" s="60" t="s">
        <v>203</v>
      </c>
      <c r="C769" s="60" t="s">
        <v>12</v>
      </c>
      <c r="D769" s="59" t="s">
        <v>204</v>
      </c>
      <c r="E769" s="458" t="s">
        <v>1248</v>
      </c>
      <c r="F769" s="458"/>
      <c r="G769" s="60" t="s">
        <v>35</v>
      </c>
      <c r="H769" s="86">
        <v>1</v>
      </c>
      <c r="I769" s="87">
        <v>63.82</v>
      </c>
      <c r="J769" s="126">
        <v>63.82</v>
      </c>
    </row>
    <row r="770" spans="1:10" ht="25.5">
      <c r="A770" s="127" t="s">
        <v>755</v>
      </c>
      <c r="B770" s="62" t="s">
        <v>1002</v>
      </c>
      <c r="C770" s="62" t="s">
        <v>12</v>
      </c>
      <c r="D770" s="61" t="s">
        <v>1003</v>
      </c>
      <c r="E770" s="459" t="s">
        <v>758</v>
      </c>
      <c r="F770" s="459"/>
      <c r="G770" s="62" t="s">
        <v>14</v>
      </c>
      <c r="H770" s="88">
        <v>0.59</v>
      </c>
      <c r="I770" s="89">
        <v>26.21</v>
      </c>
      <c r="J770" s="128">
        <v>15.46</v>
      </c>
    </row>
    <row r="771" spans="1:10" ht="25.5">
      <c r="A771" s="127" t="s">
        <v>755</v>
      </c>
      <c r="B771" s="62" t="s">
        <v>776</v>
      </c>
      <c r="C771" s="62" t="s">
        <v>12</v>
      </c>
      <c r="D771" s="61" t="s">
        <v>777</v>
      </c>
      <c r="E771" s="459" t="s">
        <v>758</v>
      </c>
      <c r="F771" s="459"/>
      <c r="G771" s="62" t="s">
        <v>14</v>
      </c>
      <c r="H771" s="88">
        <v>0.29499999999999998</v>
      </c>
      <c r="I771" s="89">
        <v>19.850000000000001</v>
      </c>
      <c r="J771" s="128">
        <v>5.85</v>
      </c>
    </row>
    <row r="772" spans="1:10" ht="51">
      <c r="A772" s="127" t="s">
        <v>755</v>
      </c>
      <c r="B772" s="62" t="s">
        <v>1254</v>
      </c>
      <c r="C772" s="62" t="s">
        <v>12</v>
      </c>
      <c r="D772" s="61" t="s">
        <v>1255</v>
      </c>
      <c r="E772" s="459" t="s">
        <v>758</v>
      </c>
      <c r="F772" s="459"/>
      <c r="G772" s="62" t="s">
        <v>53</v>
      </c>
      <c r="H772" s="88">
        <v>1.04E-2</v>
      </c>
      <c r="I772" s="89">
        <v>819.15</v>
      </c>
      <c r="J772" s="128">
        <v>8.51</v>
      </c>
    </row>
    <row r="773" spans="1:10" ht="38.25">
      <c r="A773" s="129" t="s">
        <v>743</v>
      </c>
      <c r="B773" s="64" t="s">
        <v>1256</v>
      </c>
      <c r="C773" s="64" t="s">
        <v>12</v>
      </c>
      <c r="D773" s="63" t="s">
        <v>1257</v>
      </c>
      <c r="E773" s="456" t="s">
        <v>766</v>
      </c>
      <c r="F773" s="456"/>
      <c r="G773" s="64" t="s">
        <v>220</v>
      </c>
      <c r="H773" s="90">
        <v>13.6</v>
      </c>
      <c r="I773" s="91">
        <v>2.42</v>
      </c>
      <c r="J773" s="130">
        <v>32.909999999999997</v>
      </c>
    </row>
    <row r="774" spans="1:10" ht="38.25">
      <c r="A774" s="129" t="s">
        <v>743</v>
      </c>
      <c r="B774" s="64" t="s">
        <v>1258</v>
      </c>
      <c r="C774" s="64" t="s">
        <v>12</v>
      </c>
      <c r="D774" s="63" t="s">
        <v>1259</v>
      </c>
      <c r="E774" s="456" t="s">
        <v>766</v>
      </c>
      <c r="F774" s="456"/>
      <c r="G774" s="64" t="s">
        <v>70</v>
      </c>
      <c r="H774" s="90">
        <v>0.42</v>
      </c>
      <c r="I774" s="91">
        <v>2.09</v>
      </c>
      <c r="J774" s="130">
        <v>0.87</v>
      </c>
    </row>
    <row r="775" spans="1:10" ht="25.5">
      <c r="A775" s="129" t="s">
        <v>743</v>
      </c>
      <c r="B775" s="64" t="s">
        <v>1260</v>
      </c>
      <c r="C775" s="64" t="s">
        <v>12</v>
      </c>
      <c r="D775" s="63" t="s">
        <v>1261</v>
      </c>
      <c r="E775" s="456" t="s">
        <v>766</v>
      </c>
      <c r="F775" s="456"/>
      <c r="G775" s="64" t="s">
        <v>1262</v>
      </c>
      <c r="H775" s="90">
        <v>5.0000000000000001E-3</v>
      </c>
      <c r="I775" s="91">
        <v>44.88</v>
      </c>
      <c r="J775" s="130">
        <v>0.22</v>
      </c>
    </row>
    <row r="776" spans="1:10" ht="25.5">
      <c r="A776" s="113"/>
      <c r="B776" s="114"/>
      <c r="C776" s="114"/>
      <c r="D776" s="115"/>
      <c r="E776" s="114" t="s">
        <v>745</v>
      </c>
      <c r="F776" s="116">
        <v>19.07</v>
      </c>
      <c r="G776" s="114" t="s">
        <v>746</v>
      </c>
      <c r="H776" s="116">
        <v>0</v>
      </c>
      <c r="I776" s="114" t="s">
        <v>747</v>
      </c>
      <c r="J776" s="117">
        <v>19.07</v>
      </c>
    </row>
    <row r="777" spans="1:10" ht="25.5">
      <c r="A777" s="113"/>
      <c r="B777" s="114"/>
      <c r="C777" s="114"/>
      <c r="D777" s="115"/>
      <c r="E777" s="114" t="s">
        <v>748</v>
      </c>
      <c r="F777" s="116">
        <v>16.739999999999998</v>
      </c>
      <c r="G777" s="114"/>
      <c r="H777" s="460" t="s">
        <v>749</v>
      </c>
      <c r="I777" s="460"/>
      <c r="J777" s="117">
        <v>80.56</v>
      </c>
    </row>
    <row r="778" spans="1:10" ht="26.25" thickBot="1">
      <c r="A778" s="118"/>
      <c r="B778" s="119"/>
      <c r="C778" s="119"/>
      <c r="D778" s="120"/>
      <c r="E778" s="119"/>
      <c r="F778" s="119"/>
      <c r="G778" s="119" t="s">
        <v>750</v>
      </c>
      <c r="H778" s="121" t="s">
        <v>1263</v>
      </c>
      <c r="I778" s="119" t="s">
        <v>752</v>
      </c>
      <c r="J778" s="122">
        <v>31846.17</v>
      </c>
    </row>
    <row r="779" spans="1:10" ht="15" thickTop="1">
      <c r="A779" s="123"/>
      <c r="B779" s="85"/>
      <c r="C779" s="85"/>
      <c r="D779" s="58"/>
      <c r="E779" s="85"/>
      <c r="F779" s="85"/>
      <c r="G779" s="85"/>
      <c r="H779" s="85"/>
      <c r="I779" s="85"/>
      <c r="J779" s="124"/>
    </row>
    <row r="780" spans="1:10" ht="30">
      <c r="A780" s="109" t="s">
        <v>205</v>
      </c>
      <c r="B780" s="46" t="s">
        <v>1</v>
      </c>
      <c r="C780" s="46" t="s">
        <v>2</v>
      </c>
      <c r="D780" s="55" t="s">
        <v>3</v>
      </c>
      <c r="E780" s="457" t="s">
        <v>742</v>
      </c>
      <c r="F780" s="457"/>
      <c r="G780" s="46" t="s">
        <v>4</v>
      </c>
      <c r="H780" s="46" t="s">
        <v>5</v>
      </c>
      <c r="I780" s="46" t="s">
        <v>6</v>
      </c>
      <c r="J780" s="110" t="s">
        <v>7</v>
      </c>
    </row>
    <row r="781" spans="1:10" ht="38.25">
      <c r="A781" s="125" t="s">
        <v>753</v>
      </c>
      <c r="B781" s="60" t="s">
        <v>206</v>
      </c>
      <c r="C781" s="60" t="s">
        <v>12</v>
      </c>
      <c r="D781" s="59" t="s">
        <v>207</v>
      </c>
      <c r="E781" s="458" t="s">
        <v>957</v>
      </c>
      <c r="F781" s="458"/>
      <c r="G781" s="60" t="s">
        <v>70</v>
      </c>
      <c r="H781" s="86">
        <v>1</v>
      </c>
      <c r="I781" s="87">
        <v>15.6</v>
      </c>
      <c r="J781" s="126">
        <v>15.6</v>
      </c>
    </row>
    <row r="782" spans="1:10" ht="25.5">
      <c r="A782" s="127" t="s">
        <v>755</v>
      </c>
      <c r="B782" s="62" t="s">
        <v>1002</v>
      </c>
      <c r="C782" s="62" t="s">
        <v>12</v>
      </c>
      <c r="D782" s="61" t="s">
        <v>1003</v>
      </c>
      <c r="E782" s="459" t="s">
        <v>758</v>
      </c>
      <c r="F782" s="459"/>
      <c r="G782" s="62" t="s">
        <v>14</v>
      </c>
      <c r="H782" s="88">
        <v>5.8000000000000003E-2</v>
      </c>
      <c r="I782" s="89">
        <v>26.21</v>
      </c>
      <c r="J782" s="128">
        <v>1.52</v>
      </c>
    </row>
    <row r="783" spans="1:10" ht="25.5">
      <c r="A783" s="129" t="s">
        <v>743</v>
      </c>
      <c r="B783" s="64" t="s">
        <v>1264</v>
      </c>
      <c r="C783" s="64" t="s">
        <v>12</v>
      </c>
      <c r="D783" s="63" t="s">
        <v>1265</v>
      </c>
      <c r="E783" s="456" t="s">
        <v>766</v>
      </c>
      <c r="F783" s="456"/>
      <c r="G783" s="64" t="s">
        <v>220</v>
      </c>
      <c r="H783" s="90">
        <v>0.41</v>
      </c>
      <c r="I783" s="91">
        <v>34.35</v>
      </c>
      <c r="J783" s="130">
        <v>14.08</v>
      </c>
    </row>
    <row r="784" spans="1:10" ht="25.5">
      <c r="A784" s="113"/>
      <c r="B784" s="114"/>
      <c r="C784" s="114"/>
      <c r="D784" s="115"/>
      <c r="E784" s="114" t="s">
        <v>745</v>
      </c>
      <c r="F784" s="116">
        <v>1.25</v>
      </c>
      <c r="G784" s="114" t="s">
        <v>746</v>
      </c>
      <c r="H784" s="116">
        <v>0</v>
      </c>
      <c r="I784" s="114" t="s">
        <v>747</v>
      </c>
      <c r="J784" s="117">
        <v>1.25</v>
      </c>
    </row>
    <row r="785" spans="1:10" ht="25.5">
      <c r="A785" s="113"/>
      <c r="B785" s="114"/>
      <c r="C785" s="114"/>
      <c r="D785" s="115"/>
      <c r="E785" s="114" t="s">
        <v>748</v>
      </c>
      <c r="F785" s="116">
        <v>4.09</v>
      </c>
      <c r="G785" s="114"/>
      <c r="H785" s="460" t="s">
        <v>749</v>
      </c>
      <c r="I785" s="460"/>
      <c r="J785" s="117">
        <v>19.690000000000001</v>
      </c>
    </row>
    <row r="786" spans="1:10" ht="26.25" thickBot="1">
      <c r="A786" s="118"/>
      <c r="B786" s="119"/>
      <c r="C786" s="119"/>
      <c r="D786" s="120"/>
      <c r="E786" s="119"/>
      <c r="F786" s="119"/>
      <c r="G786" s="119" t="s">
        <v>750</v>
      </c>
      <c r="H786" s="121" t="s">
        <v>1266</v>
      </c>
      <c r="I786" s="119" t="s">
        <v>752</v>
      </c>
      <c r="J786" s="122">
        <v>1321.19</v>
      </c>
    </row>
    <row r="787" spans="1:10" ht="15" thickTop="1">
      <c r="A787" s="123"/>
      <c r="B787" s="85"/>
      <c r="C787" s="85"/>
      <c r="D787" s="58"/>
      <c r="E787" s="85"/>
      <c r="F787" s="85"/>
      <c r="G787" s="85"/>
      <c r="H787" s="85"/>
      <c r="I787" s="85"/>
      <c r="J787" s="124"/>
    </row>
    <row r="788" spans="1:10">
      <c r="A788" s="107" t="s">
        <v>208</v>
      </c>
      <c r="B788" s="82"/>
      <c r="C788" s="82"/>
      <c r="D788" s="54" t="s">
        <v>209</v>
      </c>
      <c r="E788" s="82"/>
      <c r="F788" s="461"/>
      <c r="G788" s="461"/>
      <c r="H788" s="82"/>
      <c r="I788" s="82"/>
      <c r="J788" s="108">
        <v>25772.55</v>
      </c>
    </row>
    <row r="789" spans="1:10">
      <c r="A789" s="107" t="s">
        <v>210</v>
      </c>
      <c r="B789" s="82"/>
      <c r="C789" s="82"/>
      <c r="D789" s="54" t="s">
        <v>211</v>
      </c>
      <c r="E789" s="82"/>
      <c r="F789" s="461"/>
      <c r="G789" s="461"/>
      <c r="H789" s="82"/>
      <c r="I789" s="82"/>
      <c r="J789" s="108">
        <v>7556.44</v>
      </c>
    </row>
    <row r="790" spans="1:10" ht="30">
      <c r="A790" s="109" t="s">
        <v>212</v>
      </c>
      <c r="B790" s="46" t="s">
        <v>1</v>
      </c>
      <c r="C790" s="46" t="s">
        <v>2</v>
      </c>
      <c r="D790" s="55" t="s">
        <v>3</v>
      </c>
      <c r="E790" s="457" t="s">
        <v>742</v>
      </c>
      <c r="F790" s="457"/>
      <c r="G790" s="46" t="s">
        <v>4</v>
      </c>
      <c r="H790" s="46" t="s">
        <v>5</v>
      </c>
      <c r="I790" s="46" t="s">
        <v>6</v>
      </c>
      <c r="J790" s="110" t="s">
        <v>7</v>
      </c>
    </row>
    <row r="791" spans="1:10" ht="38.25">
      <c r="A791" s="125" t="s">
        <v>753</v>
      </c>
      <c r="B791" s="60" t="s">
        <v>213</v>
      </c>
      <c r="C791" s="60" t="s">
        <v>12</v>
      </c>
      <c r="D791" s="59" t="s">
        <v>214</v>
      </c>
      <c r="E791" s="458" t="s">
        <v>1267</v>
      </c>
      <c r="F791" s="458"/>
      <c r="G791" s="60" t="s">
        <v>35</v>
      </c>
      <c r="H791" s="86">
        <v>1</v>
      </c>
      <c r="I791" s="87">
        <v>655.62</v>
      </c>
      <c r="J791" s="126">
        <v>655.62</v>
      </c>
    </row>
    <row r="792" spans="1:10" ht="25.5">
      <c r="A792" s="127" t="s">
        <v>755</v>
      </c>
      <c r="B792" s="62" t="s">
        <v>1002</v>
      </c>
      <c r="C792" s="62" t="s">
        <v>12</v>
      </c>
      <c r="D792" s="61" t="s">
        <v>1003</v>
      </c>
      <c r="E792" s="459" t="s">
        <v>758</v>
      </c>
      <c r="F792" s="459"/>
      <c r="G792" s="62" t="s">
        <v>14</v>
      </c>
      <c r="H792" s="88">
        <v>0.3826</v>
      </c>
      <c r="I792" s="89">
        <v>26.21</v>
      </c>
      <c r="J792" s="128">
        <v>10.02</v>
      </c>
    </row>
    <row r="793" spans="1:10" ht="25.5">
      <c r="A793" s="127" t="s">
        <v>755</v>
      </c>
      <c r="B793" s="62" t="s">
        <v>776</v>
      </c>
      <c r="C793" s="62" t="s">
        <v>12</v>
      </c>
      <c r="D793" s="61" t="s">
        <v>777</v>
      </c>
      <c r="E793" s="459" t="s">
        <v>758</v>
      </c>
      <c r="F793" s="459"/>
      <c r="G793" s="62" t="s">
        <v>14</v>
      </c>
      <c r="H793" s="88">
        <v>0.191</v>
      </c>
      <c r="I793" s="89">
        <v>19.850000000000001</v>
      </c>
      <c r="J793" s="128">
        <v>3.79</v>
      </c>
    </row>
    <row r="794" spans="1:10" ht="38.25">
      <c r="A794" s="129" t="s">
        <v>743</v>
      </c>
      <c r="B794" s="64" t="s">
        <v>1268</v>
      </c>
      <c r="C794" s="64" t="s">
        <v>12</v>
      </c>
      <c r="D794" s="63" t="s">
        <v>1269</v>
      </c>
      <c r="E794" s="456" t="s">
        <v>766</v>
      </c>
      <c r="F794" s="456"/>
      <c r="G794" s="64" t="s">
        <v>220</v>
      </c>
      <c r="H794" s="90">
        <v>4.8166000000000002</v>
      </c>
      <c r="I794" s="91">
        <v>0.61</v>
      </c>
      <c r="J794" s="130">
        <v>2.93</v>
      </c>
    </row>
    <row r="795" spans="1:10" ht="51">
      <c r="A795" s="129" t="s">
        <v>743</v>
      </c>
      <c r="B795" s="64" t="s">
        <v>1270</v>
      </c>
      <c r="C795" s="64" t="s">
        <v>12</v>
      </c>
      <c r="D795" s="63" t="s">
        <v>1271</v>
      </c>
      <c r="E795" s="456" t="s">
        <v>766</v>
      </c>
      <c r="F795" s="456"/>
      <c r="G795" s="64" t="s">
        <v>70</v>
      </c>
      <c r="H795" s="90">
        <v>6.8503999999999996</v>
      </c>
      <c r="I795" s="91">
        <v>28.52</v>
      </c>
      <c r="J795" s="130">
        <v>195.37</v>
      </c>
    </row>
    <row r="796" spans="1:10" ht="25.5">
      <c r="A796" s="129" t="s">
        <v>743</v>
      </c>
      <c r="B796" s="64" t="s">
        <v>1272</v>
      </c>
      <c r="C796" s="64" t="s">
        <v>12</v>
      </c>
      <c r="D796" s="63" t="s">
        <v>1273</v>
      </c>
      <c r="E796" s="456" t="s">
        <v>766</v>
      </c>
      <c r="F796" s="456"/>
      <c r="G796" s="64" t="s">
        <v>1274</v>
      </c>
      <c r="H796" s="90">
        <v>0.88290000000000002</v>
      </c>
      <c r="I796" s="91">
        <v>46.42</v>
      </c>
      <c r="J796" s="130">
        <v>40.98</v>
      </c>
    </row>
    <row r="797" spans="1:10" ht="38.25">
      <c r="A797" s="129" t="s">
        <v>743</v>
      </c>
      <c r="B797" s="64" t="s">
        <v>1275</v>
      </c>
      <c r="C797" s="64" t="s">
        <v>12</v>
      </c>
      <c r="D797" s="63" t="s">
        <v>1276</v>
      </c>
      <c r="E797" s="456" t="s">
        <v>766</v>
      </c>
      <c r="F797" s="456"/>
      <c r="G797" s="64" t="s">
        <v>220</v>
      </c>
      <c r="H797" s="90">
        <v>0.54730000000000001</v>
      </c>
      <c r="I797" s="91">
        <v>735.49</v>
      </c>
      <c r="J797" s="130">
        <v>402.53</v>
      </c>
    </row>
    <row r="798" spans="1:10" ht="25.5">
      <c r="A798" s="113"/>
      <c r="B798" s="114"/>
      <c r="C798" s="114"/>
      <c r="D798" s="115"/>
      <c r="E798" s="114" t="s">
        <v>745</v>
      </c>
      <c r="F798" s="116">
        <v>11.21</v>
      </c>
      <c r="G798" s="114" t="s">
        <v>746</v>
      </c>
      <c r="H798" s="116">
        <v>0</v>
      </c>
      <c r="I798" s="114" t="s">
        <v>747</v>
      </c>
      <c r="J798" s="117">
        <v>11.21</v>
      </c>
    </row>
    <row r="799" spans="1:10" ht="25.5">
      <c r="A799" s="113"/>
      <c r="B799" s="114"/>
      <c r="C799" s="114"/>
      <c r="D799" s="115"/>
      <c r="E799" s="114" t="s">
        <v>748</v>
      </c>
      <c r="F799" s="116">
        <v>172.03</v>
      </c>
      <c r="G799" s="114"/>
      <c r="H799" s="460" t="s">
        <v>749</v>
      </c>
      <c r="I799" s="460"/>
      <c r="J799" s="117">
        <v>827.65</v>
      </c>
    </row>
    <row r="800" spans="1:10" ht="26.25" thickBot="1">
      <c r="A800" s="118"/>
      <c r="B800" s="119"/>
      <c r="C800" s="119"/>
      <c r="D800" s="120"/>
      <c r="E800" s="119"/>
      <c r="F800" s="119"/>
      <c r="G800" s="119" t="s">
        <v>750</v>
      </c>
      <c r="H800" s="121" t="s">
        <v>1277</v>
      </c>
      <c r="I800" s="119" t="s">
        <v>752</v>
      </c>
      <c r="J800" s="122">
        <v>7556.44</v>
      </c>
    </row>
    <row r="801" spans="1:10" ht="15" thickTop="1">
      <c r="A801" s="123"/>
      <c r="B801" s="85"/>
      <c r="C801" s="85"/>
      <c r="D801" s="58"/>
      <c r="E801" s="85"/>
      <c r="F801" s="85"/>
      <c r="G801" s="85"/>
      <c r="H801" s="85"/>
      <c r="I801" s="85"/>
      <c r="J801" s="124"/>
    </row>
    <row r="802" spans="1:10">
      <c r="A802" s="107" t="s">
        <v>215</v>
      </c>
      <c r="B802" s="82"/>
      <c r="C802" s="82"/>
      <c r="D802" s="54" t="s">
        <v>216</v>
      </c>
      <c r="E802" s="82"/>
      <c r="F802" s="461"/>
      <c r="G802" s="461"/>
      <c r="H802" s="82"/>
      <c r="I802" s="82"/>
      <c r="J802" s="108">
        <v>962.58</v>
      </c>
    </row>
    <row r="803" spans="1:10" ht="30">
      <c r="A803" s="109" t="s">
        <v>217</v>
      </c>
      <c r="B803" s="46" t="s">
        <v>1</v>
      </c>
      <c r="C803" s="46" t="s">
        <v>2</v>
      </c>
      <c r="D803" s="55" t="s">
        <v>3</v>
      </c>
      <c r="E803" s="457" t="s">
        <v>742</v>
      </c>
      <c r="F803" s="457"/>
      <c r="G803" s="46" t="s">
        <v>4</v>
      </c>
      <c r="H803" s="46" t="s">
        <v>5</v>
      </c>
      <c r="I803" s="46" t="s">
        <v>6</v>
      </c>
      <c r="J803" s="110" t="s">
        <v>7</v>
      </c>
    </row>
    <row r="804" spans="1:10" ht="38.25">
      <c r="A804" s="125" t="s">
        <v>753</v>
      </c>
      <c r="B804" s="60" t="s">
        <v>218</v>
      </c>
      <c r="C804" s="60" t="s">
        <v>12</v>
      </c>
      <c r="D804" s="59" t="s">
        <v>219</v>
      </c>
      <c r="E804" s="458" t="s">
        <v>1278</v>
      </c>
      <c r="F804" s="458"/>
      <c r="G804" s="60" t="s">
        <v>220</v>
      </c>
      <c r="H804" s="86">
        <v>1</v>
      </c>
      <c r="I804" s="87">
        <v>381.25</v>
      </c>
      <c r="J804" s="126">
        <v>381.25</v>
      </c>
    </row>
    <row r="805" spans="1:10" ht="25.5">
      <c r="A805" s="127" t="s">
        <v>755</v>
      </c>
      <c r="B805" s="62" t="s">
        <v>776</v>
      </c>
      <c r="C805" s="62" t="s">
        <v>12</v>
      </c>
      <c r="D805" s="61" t="s">
        <v>777</v>
      </c>
      <c r="E805" s="459" t="s">
        <v>758</v>
      </c>
      <c r="F805" s="459"/>
      <c r="G805" s="62" t="s">
        <v>14</v>
      </c>
      <c r="H805" s="88">
        <v>0.29880000000000001</v>
      </c>
      <c r="I805" s="89">
        <v>19.850000000000001</v>
      </c>
      <c r="J805" s="128">
        <v>5.93</v>
      </c>
    </row>
    <row r="806" spans="1:10" ht="25.5">
      <c r="A806" s="127" t="s">
        <v>755</v>
      </c>
      <c r="B806" s="62" t="s">
        <v>1279</v>
      </c>
      <c r="C806" s="62" t="s">
        <v>12</v>
      </c>
      <c r="D806" s="61" t="s">
        <v>1280</v>
      </c>
      <c r="E806" s="459" t="s">
        <v>758</v>
      </c>
      <c r="F806" s="459"/>
      <c r="G806" s="62" t="s">
        <v>14</v>
      </c>
      <c r="H806" s="88">
        <v>0.94850000000000001</v>
      </c>
      <c r="I806" s="89">
        <v>25.5</v>
      </c>
      <c r="J806" s="128">
        <v>24.18</v>
      </c>
    </row>
    <row r="807" spans="1:10" ht="25.5">
      <c r="A807" s="129" t="s">
        <v>743</v>
      </c>
      <c r="B807" s="64" t="s">
        <v>1281</v>
      </c>
      <c r="C807" s="64" t="s">
        <v>12</v>
      </c>
      <c r="D807" s="63" t="s">
        <v>1282</v>
      </c>
      <c r="E807" s="456" t="s">
        <v>766</v>
      </c>
      <c r="F807" s="456"/>
      <c r="G807" s="64" t="s">
        <v>220</v>
      </c>
      <c r="H807" s="90">
        <v>1</v>
      </c>
      <c r="I807" s="91">
        <v>229.16</v>
      </c>
      <c r="J807" s="130">
        <v>229.16</v>
      </c>
    </row>
    <row r="808" spans="1:10" ht="38.25">
      <c r="A808" s="129" t="s">
        <v>743</v>
      </c>
      <c r="B808" s="64" t="s">
        <v>1283</v>
      </c>
      <c r="C808" s="64" t="s">
        <v>12</v>
      </c>
      <c r="D808" s="63" t="s">
        <v>1284</v>
      </c>
      <c r="E808" s="456" t="s">
        <v>766</v>
      </c>
      <c r="F808" s="456"/>
      <c r="G808" s="64" t="s">
        <v>220</v>
      </c>
      <c r="H808" s="90">
        <v>6</v>
      </c>
      <c r="I808" s="91">
        <v>20.329999999999998</v>
      </c>
      <c r="J808" s="130">
        <v>121.98</v>
      </c>
    </row>
    <row r="809" spans="1:10" ht="25.5">
      <c r="A809" s="113"/>
      <c r="B809" s="114"/>
      <c r="C809" s="114"/>
      <c r="D809" s="115"/>
      <c r="E809" s="114" t="s">
        <v>745</v>
      </c>
      <c r="F809" s="116">
        <v>25.06</v>
      </c>
      <c r="G809" s="114" t="s">
        <v>746</v>
      </c>
      <c r="H809" s="116">
        <v>0</v>
      </c>
      <c r="I809" s="114" t="s">
        <v>747</v>
      </c>
      <c r="J809" s="117">
        <v>25.06</v>
      </c>
    </row>
    <row r="810" spans="1:10" ht="25.5">
      <c r="A810" s="113"/>
      <c r="B810" s="114"/>
      <c r="C810" s="114"/>
      <c r="D810" s="115"/>
      <c r="E810" s="114" t="s">
        <v>748</v>
      </c>
      <c r="F810" s="116">
        <v>100.04</v>
      </c>
      <c r="G810" s="114"/>
      <c r="H810" s="460" t="s">
        <v>749</v>
      </c>
      <c r="I810" s="460"/>
      <c r="J810" s="117">
        <v>481.29</v>
      </c>
    </row>
    <row r="811" spans="1:10" ht="26.25" thickBot="1">
      <c r="A811" s="118"/>
      <c r="B811" s="119"/>
      <c r="C811" s="119"/>
      <c r="D811" s="120"/>
      <c r="E811" s="119"/>
      <c r="F811" s="119"/>
      <c r="G811" s="119" t="s">
        <v>750</v>
      </c>
      <c r="H811" s="121" t="s">
        <v>1285</v>
      </c>
      <c r="I811" s="119" t="s">
        <v>752</v>
      </c>
      <c r="J811" s="122">
        <v>962.58</v>
      </c>
    </row>
    <row r="812" spans="1:10" ht="15" thickTop="1">
      <c r="A812" s="123"/>
      <c r="B812" s="85"/>
      <c r="C812" s="85"/>
      <c r="D812" s="58"/>
      <c r="E812" s="85"/>
      <c r="F812" s="85"/>
      <c r="G812" s="85"/>
      <c r="H812" s="85"/>
      <c r="I812" s="85"/>
      <c r="J812" s="124"/>
    </row>
    <row r="813" spans="1:10">
      <c r="A813" s="107" t="s">
        <v>221</v>
      </c>
      <c r="B813" s="82"/>
      <c r="C813" s="82"/>
      <c r="D813" s="54" t="s">
        <v>222</v>
      </c>
      <c r="E813" s="82"/>
      <c r="F813" s="461"/>
      <c r="G813" s="461"/>
      <c r="H813" s="82"/>
      <c r="I813" s="82"/>
      <c r="J813" s="108">
        <v>11736.07</v>
      </c>
    </row>
    <row r="814" spans="1:10" ht="30">
      <c r="A814" s="109" t="s">
        <v>223</v>
      </c>
      <c r="B814" s="46" t="s">
        <v>1</v>
      </c>
      <c r="C814" s="46" t="s">
        <v>2</v>
      </c>
      <c r="D814" s="55" t="s">
        <v>3</v>
      </c>
      <c r="E814" s="457" t="s">
        <v>742</v>
      </c>
      <c r="F814" s="457"/>
      <c r="G814" s="46" t="s">
        <v>4</v>
      </c>
      <c r="H814" s="46" t="s">
        <v>5</v>
      </c>
      <c r="I814" s="46" t="s">
        <v>6</v>
      </c>
      <c r="J814" s="110" t="s">
        <v>7</v>
      </c>
    </row>
    <row r="815" spans="1:10" ht="38.25">
      <c r="A815" s="125" t="s">
        <v>753</v>
      </c>
      <c r="B815" s="60" t="s">
        <v>213</v>
      </c>
      <c r="C815" s="60" t="s">
        <v>12</v>
      </c>
      <c r="D815" s="59" t="s">
        <v>214</v>
      </c>
      <c r="E815" s="458" t="s">
        <v>1267</v>
      </c>
      <c r="F815" s="458"/>
      <c r="G815" s="60" t="s">
        <v>35</v>
      </c>
      <c r="H815" s="86">
        <v>1</v>
      </c>
      <c r="I815" s="87">
        <v>655.62</v>
      </c>
      <c r="J815" s="126">
        <v>655.62</v>
      </c>
    </row>
    <row r="816" spans="1:10" ht="25.5">
      <c r="A816" s="127" t="s">
        <v>755</v>
      </c>
      <c r="B816" s="62" t="s">
        <v>1002</v>
      </c>
      <c r="C816" s="62" t="s">
        <v>12</v>
      </c>
      <c r="D816" s="61" t="s">
        <v>1003</v>
      </c>
      <c r="E816" s="459" t="s">
        <v>758</v>
      </c>
      <c r="F816" s="459"/>
      <c r="G816" s="62" t="s">
        <v>14</v>
      </c>
      <c r="H816" s="88">
        <v>0.3826</v>
      </c>
      <c r="I816" s="89">
        <v>26.21</v>
      </c>
      <c r="J816" s="128">
        <v>10.02</v>
      </c>
    </row>
    <row r="817" spans="1:10" ht="25.5">
      <c r="A817" s="127" t="s">
        <v>755</v>
      </c>
      <c r="B817" s="62" t="s">
        <v>776</v>
      </c>
      <c r="C817" s="62" t="s">
        <v>12</v>
      </c>
      <c r="D817" s="61" t="s">
        <v>777</v>
      </c>
      <c r="E817" s="459" t="s">
        <v>758</v>
      </c>
      <c r="F817" s="459"/>
      <c r="G817" s="62" t="s">
        <v>14</v>
      </c>
      <c r="H817" s="88">
        <v>0.191</v>
      </c>
      <c r="I817" s="89">
        <v>19.850000000000001</v>
      </c>
      <c r="J817" s="128">
        <v>3.79</v>
      </c>
    </row>
    <row r="818" spans="1:10" ht="38.25">
      <c r="A818" s="129" t="s">
        <v>743</v>
      </c>
      <c r="B818" s="64" t="s">
        <v>1268</v>
      </c>
      <c r="C818" s="64" t="s">
        <v>12</v>
      </c>
      <c r="D818" s="63" t="s">
        <v>1269</v>
      </c>
      <c r="E818" s="456" t="s">
        <v>766</v>
      </c>
      <c r="F818" s="456"/>
      <c r="G818" s="64" t="s">
        <v>220</v>
      </c>
      <c r="H818" s="90">
        <v>4.8166000000000002</v>
      </c>
      <c r="I818" s="91">
        <v>0.61</v>
      </c>
      <c r="J818" s="130">
        <v>2.93</v>
      </c>
    </row>
    <row r="819" spans="1:10" ht="51">
      <c r="A819" s="129" t="s">
        <v>743</v>
      </c>
      <c r="B819" s="64" t="s">
        <v>1270</v>
      </c>
      <c r="C819" s="64" t="s">
        <v>12</v>
      </c>
      <c r="D819" s="63" t="s">
        <v>1271</v>
      </c>
      <c r="E819" s="456" t="s">
        <v>766</v>
      </c>
      <c r="F819" s="456"/>
      <c r="G819" s="64" t="s">
        <v>70</v>
      </c>
      <c r="H819" s="90">
        <v>6.8503999999999996</v>
      </c>
      <c r="I819" s="91">
        <v>28.52</v>
      </c>
      <c r="J819" s="130">
        <v>195.37</v>
      </c>
    </row>
    <row r="820" spans="1:10" ht="25.5">
      <c r="A820" s="129" t="s">
        <v>743</v>
      </c>
      <c r="B820" s="64" t="s">
        <v>1272</v>
      </c>
      <c r="C820" s="64" t="s">
        <v>12</v>
      </c>
      <c r="D820" s="63" t="s">
        <v>1273</v>
      </c>
      <c r="E820" s="456" t="s">
        <v>766</v>
      </c>
      <c r="F820" s="456"/>
      <c r="G820" s="64" t="s">
        <v>1274</v>
      </c>
      <c r="H820" s="90">
        <v>0.88290000000000002</v>
      </c>
      <c r="I820" s="91">
        <v>46.42</v>
      </c>
      <c r="J820" s="130">
        <v>40.98</v>
      </c>
    </row>
    <row r="821" spans="1:10" ht="38.25">
      <c r="A821" s="129" t="s">
        <v>743</v>
      </c>
      <c r="B821" s="64" t="s">
        <v>1275</v>
      </c>
      <c r="C821" s="64" t="s">
        <v>12</v>
      </c>
      <c r="D821" s="63" t="s">
        <v>1276</v>
      </c>
      <c r="E821" s="456" t="s">
        <v>766</v>
      </c>
      <c r="F821" s="456"/>
      <c r="G821" s="64" t="s">
        <v>220</v>
      </c>
      <c r="H821" s="90">
        <v>0.54730000000000001</v>
      </c>
      <c r="I821" s="91">
        <v>735.49</v>
      </c>
      <c r="J821" s="130">
        <v>402.53</v>
      </c>
    </row>
    <row r="822" spans="1:10" ht="25.5">
      <c r="A822" s="113"/>
      <c r="B822" s="114"/>
      <c r="C822" s="114"/>
      <c r="D822" s="115"/>
      <c r="E822" s="114" t="s">
        <v>745</v>
      </c>
      <c r="F822" s="116">
        <v>11.21</v>
      </c>
      <c r="G822" s="114" t="s">
        <v>746</v>
      </c>
      <c r="H822" s="116">
        <v>0</v>
      </c>
      <c r="I822" s="114" t="s">
        <v>747</v>
      </c>
      <c r="J822" s="117">
        <v>11.21</v>
      </c>
    </row>
    <row r="823" spans="1:10" ht="25.5">
      <c r="A823" s="113"/>
      <c r="B823" s="114"/>
      <c r="C823" s="114"/>
      <c r="D823" s="115"/>
      <c r="E823" s="114" t="s">
        <v>748</v>
      </c>
      <c r="F823" s="116">
        <v>172.03</v>
      </c>
      <c r="G823" s="114"/>
      <c r="H823" s="460" t="s">
        <v>749</v>
      </c>
      <c r="I823" s="460"/>
      <c r="J823" s="117">
        <v>827.65</v>
      </c>
    </row>
    <row r="824" spans="1:10" ht="26.25" thickBot="1">
      <c r="A824" s="118"/>
      <c r="B824" s="119"/>
      <c r="C824" s="119"/>
      <c r="D824" s="120"/>
      <c r="E824" s="119"/>
      <c r="F824" s="119"/>
      <c r="G824" s="119" t="s">
        <v>750</v>
      </c>
      <c r="H824" s="121" t="s">
        <v>1286</v>
      </c>
      <c r="I824" s="119" t="s">
        <v>752</v>
      </c>
      <c r="J824" s="122">
        <v>5462.49</v>
      </c>
    </row>
    <row r="825" spans="1:10" ht="15" thickTop="1">
      <c r="A825" s="123"/>
      <c r="B825" s="85"/>
      <c r="C825" s="85"/>
      <c r="D825" s="58"/>
      <c r="E825" s="85"/>
      <c r="F825" s="85"/>
      <c r="G825" s="85"/>
      <c r="H825" s="85"/>
      <c r="I825" s="85"/>
      <c r="J825" s="124"/>
    </row>
    <row r="826" spans="1:10" ht="30">
      <c r="A826" s="109" t="s">
        <v>224</v>
      </c>
      <c r="B826" s="46" t="s">
        <v>1</v>
      </c>
      <c r="C826" s="46" t="s">
        <v>2</v>
      </c>
      <c r="D826" s="55" t="s">
        <v>3</v>
      </c>
      <c r="E826" s="457" t="s">
        <v>742</v>
      </c>
      <c r="F826" s="457"/>
      <c r="G826" s="46" t="s">
        <v>4</v>
      </c>
      <c r="H826" s="46" t="s">
        <v>5</v>
      </c>
      <c r="I826" s="46" t="s">
        <v>6</v>
      </c>
      <c r="J826" s="110" t="s">
        <v>7</v>
      </c>
    </row>
    <row r="827" spans="1:10" ht="38.25">
      <c r="A827" s="125" t="s">
        <v>753</v>
      </c>
      <c r="B827" s="60" t="s">
        <v>213</v>
      </c>
      <c r="C827" s="60" t="s">
        <v>12</v>
      </c>
      <c r="D827" s="59" t="s">
        <v>214</v>
      </c>
      <c r="E827" s="458" t="s">
        <v>1267</v>
      </c>
      <c r="F827" s="458"/>
      <c r="G827" s="60" t="s">
        <v>35</v>
      </c>
      <c r="H827" s="86">
        <v>1</v>
      </c>
      <c r="I827" s="87">
        <v>655.62</v>
      </c>
      <c r="J827" s="126">
        <v>655.62</v>
      </c>
    </row>
    <row r="828" spans="1:10" ht="25.5">
      <c r="A828" s="127" t="s">
        <v>755</v>
      </c>
      <c r="B828" s="62" t="s">
        <v>1002</v>
      </c>
      <c r="C828" s="62" t="s">
        <v>12</v>
      </c>
      <c r="D828" s="61" t="s">
        <v>1003</v>
      </c>
      <c r="E828" s="459" t="s">
        <v>758</v>
      </c>
      <c r="F828" s="459"/>
      <c r="G828" s="62" t="s">
        <v>14</v>
      </c>
      <c r="H828" s="88">
        <v>0.3826</v>
      </c>
      <c r="I828" s="89">
        <v>26.21</v>
      </c>
      <c r="J828" s="128">
        <v>10.02</v>
      </c>
    </row>
    <row r="829" spans="1:10" ht="25.5">
      <c r="A829" s="127" t="s">
        <v>755</v>
      </c>
      <c r="B829" s="62" t="s">
        <v>776</v>
      </c>
      <c r="C829" s="62" t="s">
        <v>12</v>
      </c>
      <c r="D829" s="61" t="s">
        <v>777</v>
      </c>
      <c r="E829" s="459" t="s">
        <v>758</v>
      </c>
      <c r="F829" s="459"/>
      <c r="G829" s="62" t="s">
        <v>14</v>
      </c>
      <c r="H829" s="88">
        <v>0.191</v>
      </c>
      <c r="I829" s="89">
        <v>19.850000000000001</v>
      </c>
      <c r="J829" s="128">
        <v>3.79</v>
      </c>
    </row>
    <row r="830" spans="1:10" ht="38.25">
      <c r="A830" s="129" t="s">
        <v>743</v>
      </c>
      <c r="B830" s="64" t="s">
        <v>1268</v>
      </c>
      <c r="C830" s="64" t="s">
        <v>12</v>
      </c>
      <c r="D830" s="63" t="s">
        <v>1269</v>
      </c>
      <c r="E830" s="456" t="s">
        <v>766</v>
      </c>
      <c r="F830" s="456"/>
      <c r="G830" s="64" t="s">
        <v>220</v>
      </c>
      <c r="H830" s="90">
        <v>4.8166000000000002</v>
      </c>
      <c r="I830" s="91">
        <v>0.61</v>
      </c>
      <c r="J830" s="130">
        <v>2.93</v>
      </c>
    </row>
    <row r="831" spans="1:10" ht="51">
      <c r="A831" s="129" t="s">
        <v>743</v>
      </c>
      <c r="B831" s="64" t="s">
        <v>1270</v>
      </c>
      <c r="C831" s="64" t="s">
        <v>12</v>
      </c>
      <c r="D831" s="63" t="s">
        <v>1271</v>
      </c>
      <c r="E831" s="456" t="s">
        <v>766</v>
      </c>
      <c r="F831" s="456"/>
      <c r="G831" s="64" t="s">
        <v>70</v>
      </c>
      <c r="H831" s="90">
        <v>6.8503999999999996</v>
      </c>
      <c r="I831" s="91">
        <v>28.52</v>
      </c>
      <c r="J831" s="130">
        <v>195.37</v>
      </c>
    </row>
    <row r="832" spans="1:10" ht="25.5">
      <c r="A832" s="129" t="s">
        <v>743</v>
      </c>
      <c r="B832" s="64" t="s">
        <v>1272</v>
      </c>
      <c r="C832" s="64" t="s">
        <v>12</v>
      </c>
      <c r="D832" s="63" t="s">
        <v>1273</v>
      </c>
      <c r="E832" s="456" t="s">
        <v>766</v>
      </c>
      <c r="F832" s="456"/>
      <c r="G832" s="64" t="s">
        <v>1274</v>
      </c>
      <c r="H832" s="90">
        <v>0.88290000000000002</v>
      </c>
      <c r="I832" s="91">
        <v>46.42</v>
      </c>
      <c r="J832" s="130">
        <v>40.98</v>
      </c>
    </row>
    <row r="833" spans="1:10" ht="38.25">
      <c r="A833" s="129" t="s">
        <v>743</v>
      </c>
      <c r="B833" s="64" t="s">
        <v>1275</v>
      </c>
      <c r="C833" s="64" t="s">
        <v>12</v>
      </c>
      <c r="D833" s="63" t="s">
        <v>1276</v>
      </c>
      <c r="E833" s="456" t="s">
        <v>766</v>
      </c>
      <c r="F833" s="456"/>
      <c r="G833" s="64" t="s">
        <v>220</v>
      </c>
      <c r="H833" s="90">
        <v>0.54730000000000001</v>
      </c>
      <c r="I833" s="91">
        <v>735.49</v>
      </c>
      <c r="J833" s="130">
        <v>402.53</v>
      </c>
    </row>
    <row r="834" spans="1:10" ht="25.5">
      <c r="A834" s="113"/>
      <c r="B834" s="114"/>
      <c r="C834" s="114"/>
      <c r="D834" s="115"/>
      <c r="E834" s="114" t="s">
        <v>745</v>
      </c>
      <c r="F834" s="116">
        <v>11.21</v>
      </c>
      <c r="G834" s="114" t="s">
        <v>746</v>
      </c>
      <c r="H834" s="116">
        <v>0</v>
      </c>
      <c r="I834" s="114" t="s">
        <v>747</v>
      </c>
      <c r="J834" s="117">
        <v>11.21</v>
      </c>
    </row>
    <row r="835" spans="1:10" ht="25.5">
      <c r="A835" s="113"/>
      <c r="B835" s="114"/>
      <c r="C835" s="114"/>
      <c r="D835" s="115"/>
      <c r="E835" s="114" t="s">
        <v>748</v>
      </c>
      <c r="F835" s="116">
        <v>172.03</v>
      </c>
      <c r="G835" s="114"/>
      <c r="H835" s="460" t="s">
        <v>749</v>
      </c>
      <c r="I835" s="460"/>
      <c r="J835" s="117">
        <v>827.65</v>
      </c>
    </row>
    <row r="836" spans="1:10" ht="26.25" thickBot="1">
      <c r="A836" s="118"/>
      <c r="B836" s="119"/>
      <c r="C836" s="119"/>
      <c r="D836" s="120"/>
      <c r="E836" s="119"/>
      <c r="F836" s="119"/>
      <c r="G836" s="119" t="s">
        <v>750</v>
      </c>
      <c r="H836" s="121" t="s">
        <v>1287</v>
      </c>
      <c r="I836" s="119" t="s">
        <v>752</v>
      </c>
      <c r="J836" s="122">
        <v>5735.61</v>
      </c>
    </row>
    <row r="837" spans="1:10" ht="15" thickTop="1">
      <c r="A837" s="123"/>
      <c r="B837" s="85"/>
      <c r="C837" s="85"/>
      <c r="D837" s="58"/>
      <c r="E837" s="85"/>
      <c r="F837" s="85"/>
      <c r="G837" s="85"/>
      <c r="H837" s="85"/>
      <c r="I837" s="85"/>
      <c r="J837" s="124"/>
    </row>
    <row r="838" spans="1:10" ht="30">
      <c r="A838" s="109" t="s">
        <v>225</v>
      </c>
      <c r="B838" s="46" t="s">
        <v>1</v>
      </c>
      <c r="C838" s="46" t="s">
        <v>2</v>
      </c>
      <c r="D838" s="55" t="s">
        <v>3</v>
      </c>
      <c r="E838" s="457" t="s">
        <v>742</v>
      </c>
      <c r="F838" s="457"/>
      <c r="G838" s="46" t="s">
        <v>4</v>
      </c>
      <c r="H838" s="46" t="s">
        <v>5</v>
      </c>
      <c r="I838" s="46" t="s">
        <v>6</v>
      </c>
      <c r="J838" s="110" t="s">
        <v>7</v>
      </c>
    </row>
    <row r="839" spans="1:10" ht="38.25">
      <c r="A839" s="125" t="s">
        <v>753</v>
      </c>
      <c r="B839" s="60" t="s">
        <v>213</v>
      </c>
      <c r="C839" s="60" t="s">
        <v>12</v>
      </c>
      <c r="D839" s="59" t="s">
        <v>214</v>
      </c>
      <c r="E839" s="458" t="s">
        <v>1267</v>
      </c>
      <c r="F839" s="458"/>
      <c r="G839" s="60" t="s">
        <v>35</v>
      </c>
      <c r="H839" s="86">
        <v>1</v>
      </c>
      <c r="I839" s="87">
        <v>655.62</v>
      </c>
      <c r="J839" s="126">
        <v>655.62</v>
      </c>
    </row>
    <row r="840" spans="1:10" ht="25.5">
      <c r="A840" s="127" t="s">
        <v>755</v>
      </c>
      <c r="B840" s="62" t="s">
        <v>1002</v>
      </c>
      <c r="C840" s="62" t="s">
        <v>12</v>
      </c>
      <c r="D840" s="61" t="s">
        <v>1003</v>
      </c>
      <c r="E840" s="459" t="s">
        <v>758</v>
      </c>
      <c r="F840" s="459"/>
      <c r="G840" s="62" t="s">
        <v>14</v>
      </c>
      <c r="H840" s="88">
        <v>0.3826</v>
      </c>
      <c r="I840" s="89">
        <v>26.21</v>
      </c>
      <c r="J840" s="128">
        <v>10.02</v>
      </c>
    </row>
    <row r="841" spans="1:10" ht="25.5">
      <c r="A841" s="127" t="s">
        <v>755</v>
      </c>
      <c r="B841" s="62" t="s">
        <v>776</v>
      </c>
      <c r="C841" s="62" t="s">
        <v>12</v>
      </c>
      <c r="D841" s="61" t="s">
        <v>777</v>
      </c>
      <c r="E841" s="459" t="s">
        <v>758</v>
      </c>
      <c r="F841" s="459"/>
      <c r="G841" s="62" t="s">
        <v>14</v>
      </c>
      <c r="H841" s="88">
        <v>0.191</v>
      </c>
      <c r="I841" s="89">
        <v>19.850000000000001</v>
      </c>
      <c r="J841" s="128">
        <v>3.79</v>
      </c>
    </row>
    <row r="842" spans="1:10" ht="38.25">
      <c r="A842" s="129" t="s">
        <v>743</v>
      </c>
      <c r="B842" s="64" t="s">
        <v>1268</v>
      </c>
      <c r="C842" s="64" t="s">
        <v>12</v>
      </c>
      <c r="D842" s="63" t="s">
        <v>1269</v>
      </c>
      <c r="E842" s="456" t="s">
        <v>766</v>
      </c>
      <c r="F842" s="456"/>
      <c r="G842" s="64" t="s">
        <v>220</v>
      </c>
      <c r="H842" s="90">
        <v>4.8166000000000002</v>
      </c>
      <c r="I842" s="91">
        <v>0.61</v>
      </c>
      <c r="J842" s="130">
        <v>2.93</v>
      </c>
    </row>
    <row r="843" spans="1:10" ht="51">
      <c r="A843" s="129" t="s">
        <v>743</v>
      </c>
      <c r="B843" s="64" t="s">
        <v>1270</v>
      </c>
      <c r="C843" s="64" t="s">
        <v>12</v>
      </c>
      <c r="D843" s="63" t="s">
        <v>1271</v>
      </c>
      <c r="E843" s="456" t="s">
        <v>766</v>
      </c>
      <c r="F843" s="456"/>
      <c r="G843" s="64" t="s">
        <v>70</v>
      </c>
      <c r="H843" s="90">
        <v>6.8503999999999996</v>
      </c>
      <c r="I843" s="91">
        <v>28.52</v>
      </c>
      <c r="J843" s="130">
        <v>195.37</v>
      </c>
    </row>
    <row r="844" spans="1:10" ht="25.5">
      <c r="A844" s="129" t="s">
        <v>743</v>
      </c>
      <c r="B844" s="64" t="s">
        <v>1272</v>
      </c>
      <c r="C844" s="64" t="s">
        <v>12</v>
      </c>
      <c r="D844" s="63" t="s">
        <v>1273</v>
      </c>
      <c r="E844" s="456" t="s">
        <v>766</v>
      </c>
      <c r="F844" s="456"/>
      <c r="G844" s="64" t="s">
        <v>1274</v>
      </c>
      <c r="H844" s="90">
        <v>0.88290000000000002</v>
      </c>
      <c r="I844" s="91">
        <v>46.42</v>
      </c>
      <c r="J844" s="130">
        <v>40.98</v>
      </c>
    </row>
    <row r="845" spans="1:10" ht="38.25">
      <c r="A845" s="129" t="s">
        <v>743</v>
      </c>
      <c r="B845" s="64" t="s">
        <v>1275</v>
      </c>
      <c r="C845" s="64" t="s">
        <v>12</v>
      </c>
      <c r="D845" s="63" t="s">
        <v>1276</v>
      </c>
      <c r="E845" s="456" t="s">
        <v>766</v>
      </c>
      <c r="F845" s="456"/>
      <c r="G845" s="64" t="s">
        <v>220</v>
      </c>
      <c r="H845" s="90">
        <v>0.54730000000000001</v>
      </c>
      <c r="I845" s="91">
        <v>735.49</v>
      </c>
      <c r="J845" s="130">
        <v>402.53</v>
      </c>
    </row>
    <row r="846" spans="1:10" ht="25.5">
      <c r="A846" s="113"/>
      <c r="B846" s="114"/>
      <c r="C846" s="114"/>
      <c r="D846" s="115"/>
      <c r="E846" s="114" t="s">
        <v>745</v>
      </c>
      <c r="F846" s="116">
        <v>11.21</v>
      </c>
      <c r="G846" s="114" t="s">
        <v>746</v>
      </c>
      <c r="H846" s="116">
        <v>0</v>
      </c>
      <c r="I846" s="114" t="s">
        <v>747</v>
      </c>
      <c r="J846" s="117">
        <v>11.21</v>
      </c>
    </row>
    <row r="847" spans="1:10" ht="25.5">
      <c r="A847" s="113"/>
      <c r="B847" s="114"/>
      <c r="C847" s="114"/>
      <c r="D847" s="115"/>
      <c r="E847" s="114" t="s">
        <v>748</v>
      </c>
      <c r="F847" s="116">
        <v>172.03</v>
      </c>
      <c r="G847" s="114"/>
      <c r="H847" s="460" t="s">
        <v>749</v>
      </c>
      <c r="I847" s="460"/>
      <c r="J847" s="117">
        <v>827.65</v>
      </c>
    </row>
    <row r="848" spans="1:10" ht="26.25" thickBot="1">
      <c r="A848" s="118"/>
      <c r="B848" s="119"/>
      <c r="C848" s="119"/>
      <c r="D848" s="120"/>
      <c r="E848" s="119"/>
      <c r="F848" s="119"/>
      <c r="G848" s="119" t="s">
        <v>750</v>
      </c>
      <c r="H848" s="121" t="s">
        <v>1288</v>
      </c>
      <c r="I848" s="119" t="s">
        <v>752</v>
      </c>
      <c r="J848" s="122">
        <v>537.97</v>
      </c>
    </row>
    <row r="849" spans="1:10" ht="15" thickTop="1">
      <c r="A849" s="123"/>
      <c r="B849" s="85"/>
      <c r="C849" s="85"/>
      <c r="D849" s="58"/>
      <c r="E849" s="85"/>
      <c r="F849" s="85"/>
      <c r="G849" s="85"/>
      <c r="H849" s="85"/>
      <c r="I849" s="85"/>
      <c r="J849" s="124"/>
    </row>
    <row r="850" spans="1:10">
      <c r="A850" s="107" t="s">
        <v>226</v>
      </c>
      <c r="B850" s="82"/>
      <c r="C850" s="82"/>
      <c r="D850" s="54" t="s">
        <v>227</v>
      </c>
      <c r="E850" s="82"/>
      <c r="F850" s="461"/>
      <c r="G850" s="461"/>
      <c r="H850" s="82"/>
      <c r="I850" s="82"/>
      <c r="J850" s="108">
        <v>5517.46</v>
      </c>
    </row>
    <row r="851" spans="1:10" ht="30">
      <c r="A851" s="109" t="s">
        <v>228</v>
      </c>
      <c r="B851" s="46" t="s">
        <v>1</v>
      </c>
      <c r="C851" s="46" t="s">
        <v>2</v>
      </c>
      <c r="D851" s="55" t="s">
        <v>3</v>
      </c>
      <c r="E851" s="457" t="s">
        <v>742</v>
      </c>
      <c r="F851" s="457"/>
      <c r="G851" s="46" t="s">
        <v>4</v>
      </c>
      <c r="H851" s="46" t="s">
        <v>5</v>
      </c>
      <c r="I851" s="46" t="s">
        <v>6</v>
      </c>
      <c r="J851" s="110" t="s">
        <v>7</v>
      </c>
    </row>
    <row r="852" spans="1:10" ht="76.5">
      <c r="A852" s="125" t="s">
        <v>753</v>
      </c>
      <c r="B852" s="60" t="s">
        <v>229</v>
      </c>
      <c r="C852" s="60" t="s">
        <v>12</v>
      </c>
      <c r="D852" s="59" t="s">
        <v>230</v>
      </c>
      <c r="E852" s="458" t="s">
        <v>1267</v>
      </c>
      <c r="F852" s="458"/>
      <c r="G852" s="60" t="s">
        <v>35</v>
      </c>
      <c r="H852" s="86">
        <v>1</v>
      </c>
      <c r="I852" s="87">
        <v>674.48</v>
      </c>
      <c r="J852" s="126">
        <v>674.48</v>
      </c>
    </row>
    <row r="853" spans="1:10" ht="25.5">
      <c r="A853" s="127" t="s">
        <v>755</v>
      </c>
      <c r="B853" s="62" t="s">
        <v>776</v>
      </c>
      <c r="C853" s="62" t="s">
        <v>12</v>
      </c>
      <c r="D853" s="61" t="s">
        <v>777</v>
      </c>
      <c r="E853" s="459" t="s">
        <v>758</v>
      </c>
      <c r="F853" s="459"/>
      <c r="G853" s="62" t="s">
        <v>14</v>
      </c>
      <c r="H853" s="88">
        <v>0.50520690000000001</v>
      </c>
      <c r="I853" s="89">
        <v>19.850000000000001</v>
      </c>
      <c r="J853" s="128">
        <v>10.02</v>
      </c>
    </row>
    <row r="854" spans="1:10" ht="25.5">
      <c r="A854" s="127" t="s">
        <v>755</v>
      </c>
      <c r="B854" s="62" t="s">
        <v>1002</v>
      </c>
      <c r="C854" s="62" t="s">
        <v>12</v>
      </c>
      <c r="D854" s="61" t="s">
        <v>1003</v>
      </c>
      <c r="E854" s="459" t="s">
        <v>758</v>
      </c>
      <c r="F854" s="459"/>
      <c r="G854" s="62" t="s">
        <v>14</v>
      </c>
      <c r="H854" s="88">
        <v>1.0104139000000001</v>
      </c>
      <c r="I854" s="89">
        <v>26.21</v>
      </c>
      <c r="J854" s="128">
        <v>26.48</v>
      </c>
    </row>
    <row r="855" spans="1:10" ht="38.25">
      <c r="A855" s="129" t="s">
        <v>743</v>
      </c>
      <c r="B855" s="64" t="s">
        <v>1289</v>
      </c>
      <c r="C855" s="64" t="s">
        <v>12</v>
      </c>
      <c r="D855" s="63" t="s">
        <v>1290</v>
      </c>
      <c r="E855" s="456" t="s">
        <v>766</v>
      </c>
      <c r="F855" s="456"/>
      <c r="G855" s="64" t="s">
        <v>220</v>
      </c>
      <c r="H855" s="90">
        <v>24.4</v>
      </c>
      <c r="I855" s="91">
        <v>0.22</v>
      </c>
      <c r="J855" s="130">
        <v>5.36</v>
      </c>
    </row>
    <row r="856" spans="1:10">
      <c r="A856" s="129" t="s">
        <v>743</v>
      </c>
      <c r="B856" s="64" t="s">
        <v>1291</v>
      </c>
      <c r="C856" s="64" t="s">
        <v>12</v>
      </c>
      <c r="D856" s="63" t="s">
        <v>1292</v>
      </c>
      <c r="E856" s="456" t="s">
        <v>766</v>
      </c>
      <c r="F856" s="456"/>
      <c r="G856" s="64" t="s">
        <v>220</v>
      </c>
      <c r="H856" s="90">
        <v>1.16875</v>
      </c>
      <c r="I856" s="91">
        <v>30.67</v>
      </c>
      <c r="J856" s="130">
        <v>35.840000000000003</v>
      </c>
    </row>
    <row r="857" spans="1:10" ht="51">
      <c r="A857" s="129" t="s">
        <v>743</v>
      </c>
      <c r="B857" s="64" t="s">
        <v>1293</v>
      </c>
      <c r="C857" s="64" t="s">
        <v>12</v>
      </c>
      <c r="D857" s="63" t="s">
        <v>1294</v>
      </c>
      <c r="E857" s="456" t="s">
        <v>766</v>
      </c>
      <c r="F857" s="456"/>
      <c r="G857" s="64" t="s">
        <v>220</v>
      </c>
      <c r="H857" s="90">
        <v>2.0832999999999999</v>
      </c>
      <c r="I857" s="91">
        <v>286.45999999999998</v>
      </c>
      <c r="J857" s="130">
        <v>596.78</v>
      </c>
    </row>
    <row r="858" spans="1:10" ht="25.5">
      <c r="A858" s="113"/>
      <c r="B858" s="114"/>
      <c r="C858" s="114"/>
      <c r="D858" s="115"/>
      <c r="E858" s="114" t="s">
        <v>745</v>
      </c>
      <c r="F858" s="116">
        <v>29.64</v>
      </c>
      <c r="G858" s="114" t="s">
        <v>746</v>
      </c>
      <c r="H858" s="116">
        <v>0</v>
      </c>
      <c r="I858" s="114" t="s">
        <v>747</v>
      </c>
      <c r="J858" s="117">
        <v>29.64</v>
      </c>
    </row>
    <row r="859" spans="1:10" ht="25.5">
      <c r="A859" s="113"/>
      <c r="B859" s="114"/>
      <c r="C859" s="114"/>
      <c r="D859" s="115"/>
      <c r="E859" s="114" t="s">
        <v>748</v>
      </c>
      <c r="F859" s="116">
        <v>176.98</v>
      </c>
      <c r="G859" s="114"/>
      <c r="H859" s="460" t="s">
        <v>749</v>
      </c>
      <c r="I859" s="460"/>
      <c r="J859" s="117">
        <v>851.46</v>
      </c>
    </row>
    <row r="860" spans="1:10" ht="26.25" thickBot="1">
      <c r="A860" s="118"/>
      <c r="B860" s="119"/>
      <c r="C860" s="119"/>
      <c r="D860" s="120"/>
      <c r="E860" s="119"/>
      <c r="F860" s="119"/>
      <c r="G860" s="119" t="s">
        <v>750</v>
      </c>
      <c r="H860" s="121" t="s">
        <v>793</v>
      </c>
      <c r="I860" s="119" t="s">
        <v>752</v>
      </c>
      <c r="J860" s="122">
        <v>5517.46</v>
      </c>
    </row>
    <row r="861" spans="1:10" ht="15" thickTop="1">
      <c r="A861" s="123"/>
      <c r="B861" s="85"/>
      <c r="C861" s="85"/>
      <c r="D861" s="58"/>
      <c r="E861" s="85"/>
      <c r="F861" s="85"/>
      <c r="G861" s="85"/>
      <c r="H861" s="85"/>
      <c r="I861" s="85"/>
      <c r="J861" s="124"/>
    </row>
    <row r="862" spans="1:10">
      <c r="A862" s="107" t="s">
        <v>231</v>
      </c>
      <c r="B862" s="82"/>
      <c r="C862" s="82"/>
      <c r="D862" s="54" t="s">
        <v>232</v>
      </c>
      <c r="E862" s="82"/>
      <c r="F862" s="461"/>
      <c r="G862" s="461"/>
      <c r="H862" s="82"/>
      <c r="I862" s="82"/>
      <c r="J862" s="108">
        <v>145455.39000000001</v>
      </c>
    </row>
    <row r="863" spans="1:10" ht="30">
      <c r="A863" s="109" t="s">
        <v>233</v>
      </c>
      <c r="B863" s="46" t="s">
        <v>1</v>
      </c>
      <c r="C863" s="46" t="s">
        <v>2</v>
      </c>
      <c r="D863" s="55" t="s">
        <v>3</v>
      </c>
      <c r="E863" s="457" t="s">
        <v>742</v>
      </c>
      <c r="F863" s="457"/>
      <c r="G863" s="46" t="s">
        <v>4</v>
      </c>
      <c r="H863" s="46" t="s">
        <v>5</v>
      </c>
      <c r="I863" s="46" t="s">
        <v>6</v>
      </c>
      <c r="J863" s="110" t="s">
        <v>7</v>
      </c>
    </row>
    <row r="864" spans="1:10" ht="38.25">
      <c r="A864" s="125" t="s">
        <v>753</v>
      </c>
      <c r="B864" s="60" t="s">
        <v>234</v>
      </c>
      <c r="C864" s="60" t="s">
        <v>12</v>
      </c>
      <c r="D864" s="59" t="s">
        <v>235</v>
      </c>
      <c r="E864" s="458" t="s">
        <v>1295</v>
      </c>
      <c r="F864" s="458"/>
      <c r="G864" s="60" t="s">
        <v>35</v>
      </c>
      <c r="H864" s="86">
        <v>1</v>
      </c>
      <c r="I864" s="87">
        <v>64.319999999999993</v>
      </c>
      <c r="J864" s="126">
        <v>64.319999999999993</v>
      </c>
    </row>
    <row r="865" spans="1:10" ht="25.5">
      <c r="A865" s="127" t="s">
        <v>755</v>
      </c>
      <c r="B865" s="62" t="s">
        <v>776</v>
      </c>
      <c r="C865" s="62" t="s">
        <v>12</v>
      </c>
      <c r="D865" s="61" t="s">
        <v>777</v>
      </c>
      <c r="E865" s="459" t="s">
        <v>758</v>
      </c>
      <c r="F865" s="459"/>
      <c r="G865" s="62" t="s">
        <v>14</v>
      </c>
      <c r="H865" s="88">
        <v>9.7000000000000003E-2</v>
      </c>
      <c r="I865" s="89">
        <v>19.850000000000001</v>
      </c>
      <c r="J865" s="128">
        <v>1.92</v>
      </c>
    </row>
    <row r="866" spans="1:10" ht="38.25">
      <c r="A866" s="127" t="s">
        <v>755</v>
      </c>
      <c r="B866" s="62" t="s">
        <v>1296</v>
      </c>
      <c r="C866" s="62" t="s">
        <v>12</v>
      </c>
      <c r="D866" s="61" t="s">
        <v>1297</v>
      </c>
      <c r="E866" s="459" t="s">
        <v>774</v>
      </c>
      <c r="F866" s="459"/>
      <c r="G866" s="62" t="s">
        <v>775</v>
      </c>
      <c r="H866" s="88">
        <v>8.9999999999999998E-4</v>
      </c>
      <c r="I866" s="89">
        <v>21.79</v>
      </c>
      <c r="J866" s="128">
        <v>0.01</v>
      </c>
    </row>
    <row r="867" spans="1:10" ht="38.25">
      <c r="A867" s="127" t="s">
        <v>755</v>
      </c>
      <c r="B867" s="62" t="s">
        <v>1298</v>
      </c>
      <c r="C867" s="62" t="s">
        <v>12</v>
      </c>
      <c r="D867" s="61" t="s">
        <v>1299</v>
      </c>
      <c r="E867" s="459" t="s">
        <v>774</v>
      </c>
      <c r="F867" s="459"/>
      <c r="G867" s="62" t="s">
        <v>952</v>
      </c>
      <c r="H867" s="88">
        <v>1.2999999999999999E-3</v>
      </c>
      <c r="I867" s="89">
        <v>20.72</v>
      </c>
      <c r="J867" s="128">
        <v>0.02</v>
      </c>
    </row>
    <row r="868" spans="1:10" ht="25.5">
      <c r="A868" s="127" t="s">
        <v>755</v>
      </c>
      <c r="B868" s="62" t="s">
        <v>1300</v>
      </c>
      <c r="C868" s="62" t="s">
        <v>12</v>
      </c>
      <c r="D868" s="61" t="s">
        <v>1301</v>
      </c>
      <c r="E868" s="459" t="s">
        <v>758</v>
      </c>
      <c r="F868" s="459"/>
      <c r="G868" s="62" t="s">
        <v>14</v>
      </c>
      <c r="H868" s="88">
        <v>9.0999999999999998E-2</v>
      </c>
      <c r="I868" s="89">
        <v>25.53</v>
      </c>
      <c r="J868" s="128">
        <v>2.3199999999999998</v>
      </c>
    </row>
    <row r="869" spans="1:10" ht="38.25">
      <c r="A869" s="129" t="s">
        <v>743</v>
      </c>
      <c r="B869" s="64" t="s">
        <v>1302</v>
      </c>
      <c r="C869" s="64" t="s">
        <v>12</v>
      </c>
      <c r="D869" s="63" t="s">
        <v>1303</v>
      </c>
      <c r="E869" s="456" t="s">
        <v>766</v>
      </c>
      <c r="F869" s="456"/>
      <c r="G869" s="64" t="s">
        <v>1304</v>
      </c>
      <c r="H869" s="90">
        <v>4.1500000000000004</v>
      </c>
      <c r="I869" s="91">
        <v>2.82</v>
      </c>
      <c r="J869" s="130">
        <v>11.7</v>
      </c>
    </row>
    <row r="870" spans="1:10" ht="38.25">
      <c r="A870" s="129" t="s">
        <v>743</v>
      </c>
      <c r="B870" s="64" t="s">
        <v>1305</v>
      </c>
      <c r="C870" s="64" t="s">
        <v>12</v>
      </c>
      <c r="D870" s="63" t="s">
        <v>1306</v>
      </c>
      <c r="E870" s="456" t="s">
        <v>766</v>
      </c>
      <c r="F870" s="456"/>
      <c r="G870" s="64" t="s">
        <v>25</v>
      </c>
      <c r="H870" s="90">
        <v>1.1659999999999999</v>
      </c>
      <c r="I870" s="91">
        <v>41.47</v>
      </c>
      <c r="J870" s="130">
        <v>48.35</v>
      </c>
    </row>
    <row r="871" spans="1:10" ht="25.5">
      <c r="A871" s="113"/>
      <c r="B871" s="114"/>
      <c r="C871" s="114"/>
      <c r="D871" s="115"/>
      <c r="E871" s="114" t="s">
        <v>745</v>
      </c>
      <c r="F871" s="116">
        <v>3.44</v>
      </c>
      <c r="G871" s="114" t="s">
        <v>746</v>
      </c>
      <c r="H871" s="116">
        <v>0</v>
      </c>
      <c r="I871" s="114" t="s">
        <v>747</v>
      </c>
      <c r="J871" s="117">
        <v>3.44</v>
      </c>
    </row>
    <row r="872" spans="1:10" ht="25.5">
      <c r="A872" s="113"/>
      <c r="B872" s="114"/>
      <c r="C872" s="114"/>
      <c r="D872" s="115"/>
      <c r="E872" s="114" t="s">
        <v>748</v>
      </c>
      <c r="F872" s="116">
        <v>16.87</v>
      </c>
      <c r="G872" s="114"/>
      <c r="H872" s="460" t="s">
        <v>749</v>
      </c>
      <c r="I872" s="460"/>
      <c r="J872" s="117">
        <v>81.19</v>
      </c>
    </row>
    <row r="873" spans="1:10" ht="26.25" thickBot="1">
      <c r="A873" s="118"/>
      <c r="B873" s="119"/>
      <c r="C873" s="119"/>
      <c r="D873" s="120"/>
      <c r="E873" s="119"/>
      <c r="F873" s="119"/>
      <c r="G873" s="119" t="s">
        <v>750</v>
      </c>
      <c r="H873" s="121" t="s">
        <v>1307</v>
      </c>
      <c r="I873" s="119" t="s">
        <v>752</v>
      </c>
      <c r="J873" s="122">
        <v>6366.91</v>
      </c>
    </row>
    <row r="874" spans="1:10" ht="15" thickTop="1">
      <c r="A874" s="123"/>
      <c r="B874" s="85"/>
      <c r="C874" s="85"/>
      <c r="D874" s="58"/>
      <c r="E874" s="85"/>
      <c r="F874" s="85"/>
      <c r="G874" s="85"/>
      <c r="H874" s="85"/>
      <c r="I874" s="85"/>
      <c r="J874" s="124"/>
    </row>
    <row r="875" spans="1:10" ht="30">
      <c r="A875" s="109" t="s">
        <v>236</v>
      </c>
      <c r="B875" s="46" t="s">
        <v>1</v>
      </c>
      <c r="C875" s="46" t="s">
        <v>2</v>
      </c>
      <c r="D875" s="55" t="s">
        <v>3</v>
      </c>
      <c r="E875" s="457" t="s">
        <v>742</v>
      </c>
      <c r="F875" s="457"/>
      <c r="G875" s="46" t="s">
        <v>4</v>
      </c>
      <c r="H875" s="46" t="s">
        <v>5</v>
      </c>
      <c r="I875" s="46" t="s">
        <v>6</v>
      </c>
      <c r="J875" s="110" t="s">
        <v>7</v>
      </c>
    </row>
    <row r="876" spans="1:10" ht="38.25">
      <c r="A876" s="125" t="s">
        <v>753</v>
      </c>
      <c r="B876" s="60" t="s">
        <v>234</v>
      </c>
      <c r="C876" s="60" t="s">
        <v>12</v>
      </c>
      <c r="D876" s="59" t="s">
        <v>235</v>
      </c>
      <c r="E876" s="458" t="s">
        <v>1295</v>
      </c>
      <c r="F876" s="458"/>
      <c r="G876" s="60" t="s">
        <v>35</v>
      </c>
      <c r="H876" s="86">
        <v>1</v>
      </c>
      <c r="I876" s="87">
        <v>64.319999999999993</v>
      </c>
      <c r="J876" s="126">
        <v>64.319999999999993</v>
      </c>
    </row>
    <row r="877" spans="1:10" ht="25.5">
      <c r="A877" s="127" t="s">
        <v>755</v>
      </c>
      <c r="B877" s="62" t="s">
        <v>776</v>
      </c>
      <c r="C877" s="62" t="s">
        <v>12</v>
      </c>
      <c r="D877" s="61" t="s">
        <v>777</v>
      </c>
      <c r="E877" s="459" t="s">
        <v>758</v>
      </c>
      <c r="F877" s="459"/>
      <c r="G877" s="62" t="s">
        <v>14</v>
      </c>
      <c r="H877" s="88">
        <v>9.7000000000000003E-2</v>
      </c>
      <c r="I877" s="89">
        <v>19.850000000000001</v>
      </c>
      <c r="J877" s="128">
        <v>1.92</v>
      </c>
    </row>
    <row r="878" spans="1:10" ht="38.25">
      <c r="A878" s="127" t="s">
        <v>755</v>
      </c>
      <c r="B878" s="62" t="s">
        <v>1296</v>
      </c>
      <c r="C878" s="62" t="s">
        <v>12</v>
      </c>
      <c r="D878" s="61" t="s">
        <v>1297</v>
      </c>
      <c r="E878" s="459" t="s">
        <v>774</v>
      </c>
      <c r="F878" s="459"/>
      <c r="G878" s="62" t="s">
        <v>775</v>
      </c>
      <c r="H878" s="88">
        <v>8.9999999999999998E-4</v>
      </c>
      <c r="I878" s="89">
        <v>21.79</v>
      </c>
      <c r="J878" s="128">
        <v>0.01</v>
      </c>
    </row>
    <row r="879" spans="1:10" ht="38.25">
      <c r="A879" s="127" t="s">
        <v>755</v>
      </c>
      <c r="B879" s="62" t="s">
        <v>1298</v>
      </c>
      <c r="C879" s="62" t="s">
        <v>12</v>
      </c>
      <c r="D879" s="61" t="s">
        <v>1299</v>
      </c>
      <c r="E879" s="459" t="s">
        <v>774</v>
      </c>
      <c r="F879" s="459"/>
      <c r="G879" s="62" t="s">
        <v>952</v>
      </c>
      <c r="H879" s="88">
        <v>1.2999999999999999E-3</v>
      </c>
      <c r="I879" s="89">
        <v>20.72</v>
      </c>
      <c r="J879" s="128">
        <v>0.02</v>
      </c>
    </row>
    <row r="880" spans="1:10" ht="25.5">
      <c r="A880" s="127" t="s">
        <v>755</v>
      </c>
      <c r="B880" s="62" t="s">
        <v>1300</v>
      </c>
      <c r="C880" s="62" t="s">
        <v>12</v>
      </c>
      <c r="D880" s="61" t="s">
        <v>1301</v>
      </c>
      <c r="E880" s="459" t="s">
        <v>758</v>
      </c>
      <c r="F880" s="459"/>
      <c r="G880" s="62" t="s">
        <v>14</v>
      </c>
      <c r="H880" s="88">
        <v>9.0999999999999998E-2</v>
      </c>
      <c r="I880" s="89">
        <v>25.53</v>
      </c>
      <c r="J880" s="128">
        <v>2.3199999999999998</v>
      </c>
    </row>
    <row r="881" spans="1:10" ht="38.25">
      <c r="A881" s="129" t="s">
        <v>743</v>
      </c>
      <c r="B881" s="64" t="s">
        <v>1302</v>
      </c>
      <c r="C881" s="64" t="s">
        <v>12</v>
      </c>
      <c r="D881" s="63" t="s">
        <v>1303</v>
      </c>
      <c r="E881" s="456" t="s">
        <v>766</v>
      </c>
      <c r="F881" s="456"/>
      <c r="G881" s="64" t="s">
        <v>1304</v>
      </c>
      <c r="H881" s="90">
        <v>4.1500000000000004</v>
      </c>
      <c r="I881" s="91">
        <v>2.82</v>
      </c>
      <c r="J881" s="130">
        <v>11.7</v>
      </c>
    </row>
    <row r="882" spans="1:10" ht="38.25">
      <c r="A882" s="129" t="s">
        <v>743</v>
      </c>
      <c r="B882" s="64" t="s">
        <v>1305</v>
      </c>
      <c r="C882" s="64" t="s">
        <v>12</v>
      </c>
      <c r="D882" s="63" t="s">
        <v>1306</v>
      </c>
      <c r="E882" s="456" t="s">
        <v>766</v>
      </c>
      <c r="F882" s="456"/>
      <c r="G882" s="64" t="s">
        <v>25</v>
      </c>
      <c r="H882" s="90">
        <v>1.1659999999999999</v>
      </c>
      <c r="I882" s="91">
        <v>41.47</v>
      </c>
      <c r="J882" s="130">
        <v>48.35</v>
      </c>
    </row>
    <row r="883" spans="1:10" ht="25.5">
      <c r="A883" s="113"/>
      <c r="B883" s="114"/>
      <c r="C883" s="114"/>
      <c r="D883" s="115"/>
      <c r="E883" s="114" t="s">
        <v>745</v>
      </c>
      <c r="F883" s="116">
        <v>3.44</v>
      </c>
      <c r="G883" s="114" t="s">
        <v>746</v>
      </c>
      <c r="H883" s="116">
        <v>0</v>
      </c>
      <c r="I883" s="114" t="s">
        <v>747</v>
      </c>
      <c r="J883" s="117">
        <v>3.44</v>
      </c>
    </row>
    <row r="884" spans="1:10" ht="25.5">
      <c r="A884" s="113"/>
      <c r="B884" s="114"/>
      <c r="C884" s="114"/>
      <c r="D884" s="115"/>
      <c r="E884" s="114" t="s">
        <v>748</v>
      </c>
      <c r="F884" s="116">
        <v>16.87</v>
      </c>
      <c r="G884" s="114"/>
      <c r="H884" s="460" t="s">
        <v>749</v>
      </c>
      <c r="I884" s="460"/>
      <c r="J884" s="117">
        <v>81.19</v>
      </c>
    </row>
    <row r="885" spans="1:10" ht="26.25" thickBot="1">
      <c r="A885" s="118"/>
      <c r="B885" s="119"/>
      <c r="C885" s="119"/>
      <c r="D885" s="120"/>
      <c r="E885" s="119"/>
      <c r="F885" s="119"/>
      <c r="G885" s="119" t="s">
        <v>750</v>
      </c>
      <c r="H885" s="121" t="s">
        <v>1308</v>
      </c>
      <c r="I885" s="119" t="s">
        <v>752</v>
      </c>
      <c r="J885" s="122">
        <v>57871.42</v>
      </c>
    </row>
    <row r="886" spans="1:10" ht="15" thickTop="1">
      <c r="A886" s="123"/>
      <c r="B886" s="85"/>
      <c r="C886" s="85"/>
      <c r="D886" s="58"/>
      <c r="E886" s="85"/>
      <c r="F886" s="85"/>
      <c r="G886" s="85"/>
      <c r="H886" s="85"/>
      <c r="I886" s="85"/>
      <c r="J886" s="124"/>
    </row>
    <row r="887" spans="1:10" ht="30">
      <c r="A887" s="109" t="s">
        <v>237</v>
      </c>
      <c r="B887" s="46" t="s">
        <v>1</v>
      </c>
      <c r="C887" s="46" t="s">
        <v>2</v>
      </c>
      <c r="D887" s="55" t="s">
        <v>3</v>
      </c>
      <c r="E887" s="457" t="s">
        <v>742</v>
      </c>
      <c r="F887" s="457"/>
      <c r="G887" s="46" t="s">
        <v>4</v>
      </c>
      <c r="H887" s="46" t="s">
        <v>5</v>
      </c>
      <c r="I887" s="46" t="s">
        <v>6</v>
      </c>
      <c r="J887" s="110" t="s">
        <v>7</v>
      </c>
    </row>
    <row r="888" spans="1:10" ht="38.25">
      <c r="A888" s="125" t="s">
        <v>753</v>
      </c>
      <c r="B888" s="60" t="s">
        <v>234</v>
      </c>
      <c r="C888" s="60" t="s">
        <v>12</v>
      </c>
      <c r="D888" s="59" t="s">
        <v>235</v>
      </c>
      <c r="E888" s="458" t="s">
        <v>1295</v>
      </c>
      <c r="F888" s="458"/>
      <c r="G888" s="60" t="s">
        <v>35</v>
      </c>
      <c r="H888" s="86">
        <v>1</v>
      </c>
      <c r="I888" s="87">
        <v>64.319999999999993</v>
      </c>
      <c r="J888" s="126">
        <v>64.319999999999993</v>
      </c>
    </row>
    <row r="889" spans="1:10" ht="25.5">
      <c r="A889" s="127" t="s">
        <v>755</v>
      </c>
      <c r="B889" s="62" t="s">
        <v>776</v>
      </c>
      <c r="C889" s="62" t="s">
        <v>12</v>
      </c>
      <c r="D889" s="61" t="s">
        <v>777</v>
      </c>
      <c r="E889" s="459" t="s">
        <v>758</v>
      </c>
      <c r="F889" s="459"/>
      <c r="G889" s="62" t="s">
        <v>14</v>
      </c>
      <c r="H889" s="88">
        <v>9.7000000000000003E-2</v>
      </c>
      <c r="I889" s="89">
        <v>19.850000000000001</v>
      </c>
      <c r="J889" s="128">
        <v>1.92</v>
      </c>
    </row>
    <row r="890" spans="1:10" ht="38.25">
      <c r="A890" s="127" t="s">
        <v>755</v>
      </c>
      <c r="B890" s="62" t="s">
        <v>1296</v>
      </c>
      <c r="C890" s="62" t="s">
        <v>12</v>
      </c>
      <c r="D890" s="61" t="s">
        <v>1297</v>
      </c>
      <c r="E890" s="459" t="s">
        <v>774</v>
      </c>
      <c r="F890" s="459"/>
      <c r="G890" s="62" t="s">
        <v>775</v>
      </c>
      <c r="H890" s="88">
        <v>8.9999999999999998E-4</v>
      </c>
      <c r="I890" s="89">
        <v>21.79</v>
      </c>
      <c r="J890" s="128">
        <v>0.01</v>
      </c>
    </row>
    <row r="891" spans="1:10" ht="38.25">
      <c r="A891" s="127" t="s">
        <v>755</v>
      </c>
      <c r="B891" s="62" t="s">
        <v>1298</v>
      </c>
      <c r="C891" s="62" t="s">
        <v>12</v>
      </c>
      <c r="D891" s="61" t="s">
        <v>1299</v>
      </c>
      <c r="E891" s="459" t="s">
        <v>774</v>
      </c>
      <c r="F891" s="459"/>
      <c r="G891" s="62" t="s">
        <v>952</v>
      </c>
      <c r="H891" s="88">
        <v>1.2999999999999999E-3</v>
      </c>
      <c r="I891" s="89">
        <v>20.72</v>
      </c>
      <c r="J891" s="128">
        <v>0.02</v>
      </c>
    </row>
    <row r="892" spans="1:10" ht="25.5">
      <c r="A892" s="127" t="s">
        <v>755</v>
      </c>
      <c r="B892" s="62" t="s">
        <v>1300</v>
      </c>
      <c r="C892" s="62" t="s">
        <v>12</v>
      </c>
      <c r="D892" s="61" t="s">
        <v>1301</v>
      </c>
      <c r="E892" s="459" t="s">
        <v>758</v>
      </c>
      <c r="F892" s="459"/>
      <c r="G892" s="62" t="s">
        <v>14</v>
      </c>
      <c r="H892" s="88">
        <v>9.0999999999999998E-2</v>
      </c>
      <c r="I892" s="89">
        <v>25.53</v>
      </c>
      <c r="J892" s="128">
        <v>2.3199999999999998</v>
      </c>
    </row>
    <row r="893" spans="1:10" ht="38.25">
      <c r="A893" s="129" t="s">
        <v>743</v>
      </c>
      <c r="B893" s="64" t="s">
        <v>1302</v>
      </c>
      <c r="C893" s="64" t="s">
        <v>12</v>
      </c>
      <c r="D893" s="63" t="s">
        <v>1303</v>
      </c>
      <c r="E893" s="456" t="s">
        <v>766</v>
      </c>
      <c r="F893" s="456"/>
      <c r="G893" s="64" t="s">
        <v>1304</v>
      </c>
      <c r="H893" s="90">
        <v>4.1500000000000004</v>
      </c>
      <c r="I893" s="91">
        <v>2.82</v>
      </c>
      <c r="J893" s="130">
        <v>11.7</v>
      </c>
    </row>
    <row r="894" spans="1:10" ht="38.25">
      <c r="A894" s="129" t="s">
        <v>743</v>
      </c>
      <c r="B894" s="64" t="s">
        <v>1305</v>
      </c>
      <c r="C894" s="64" t="s">
        <v>12</v>
      </c>
      <c r="D894" s="63" t="s">
        <v>1306</v>
      </c>
      <c r="E894" s="456" t="s">
        <v>766</v>
      </c>
      <c r="F894" s="456"/>
      <c r="G894" s="64" t="s">
        <v>25</v>
      </c>
      <c r="H894" s="90">
        <v>1.1659999999999999</v>
      </c>
      <c r="I894" s="91">
        <v>41.47</v>
      </c>
      <c r="J894" s="130">
        <v>48.35</v>
      </c>
    </row>
    <row r="895" spans="1:10" ht="25.5">
      <c r="A895" s="113"/>
      <c r="B895" s="114"/>
      <c r="C895" s="114"/>
      <c r="D895" s="115"/>
      <c r="E895" s="114" t="s">
        <v>745</v>
      </c>
      <c r="F895" s="116">
        <v>3.44</v>
      </c>
      <c r="G895" s="114" t="s">
        <v>746</v>
      </c>
      <c r="H895" s="116">
        <v>0</v>
      </c>
      <c r="I895" s="114" t="s">
        <v>747</v>
      </c>
      <c r="J895" s="117">
        <v>3.44</v>
      </c>
    </row>
    <row r="896" spans="1:10" ht="25.5">
      <c r="A896" s="113"/>
      <c r="B896" s="114"/>
      <c r="C896" s="114"/>
      <c r="D896" s="115"/>
      <c r="E896" s="114" t="s">
        <v>748</v>
      </c>
      <c r="F896" s="116">
        <v>16.87</v>
      </c>
      <c r="G896" s="114"/>
      <c r="H896" s="460" t="s">
        <v>749</v>
      </c>
      <c r="I896" s="460"/>
      <c r="J896" s="117">
        <v>81.19</v>
      </c>
    </row>
    <row r="897" spans="1:10" ht="26.25" thickBot="1">
      <c r="A897" s="118"/>
      <c r="B897" s="119"/>
      <c r="C897" s="119"/>
      <c r="D897" s="120"/>
      <c r="E897" s="119"/>
      <c r="F897" s="119"/>
      <c r="G897" s="119" t="s">
        <v>750</v>
      </c>
      <c r="H897" s="121" t="s">
        <v>1309</v>
      </c>
      <c r="I897" s="119" t="s">
        <v>752</v>
      </c>
      <c r="J897" s="122">
        <v>45669.37</v>
      </c>
    </row>
    <row r="898" spans="1:10" ht="15" thickTop="1">
      <c r="A898" s="123"/>
      <c r="B898" s="85"/>
      <c r="C898" s="85"/>
      <c r="D898" s="58"/>
      <c r="E898" s="85"/>
      <c r="F898" s="85"/>
      <c r="G898" s="85"/>
      <c r="H898" s="85"/>
      <c r="I898" s="85"/>
      <c r="J898" s="124"/>
    </row>
    <row r="899" spans="1:10" ht="30">
      <c r="A899" s="109" t="s">
        <v>238</v>
      </c>
      <c r="B899" s="46" t="s">
        <v>1</v>
      </c>
      <c r="C899" s="46" t="s">
        <v>2</v>
      </c>
      <c r="D899" s="55" t="s">
        <v>3</v>
      </c>
      <c r="E899" s="457" t="s">
        <v>742</v>
      </c>
      <c r="F899" s="457"/>
      <c r="G899" s="46" t="s">
        <v>4</v>
      </c>
      <c r="H899" s="46" t="s">
        <v>5</v>
      </c>
      <c r="I899" s="46" t="s">
        <v>6</v>
      </c>
      <c r="J899" s="110" t="s">
        <v>7</v>
      </c>
    </row>
    <row r="900" spans="1:10" ht="38.25">
      <c r="A900" s="125" t="s">
        <v>753</v>
      </c>
      <c r="B900" s="60" t="s">
        <v>234</v>
      </c>
      <c r="C900" s="60" t="s">
        <v>12</v>
      </c>
      <c r="D900" s="59" t="s">
        <v>235</v>
      </c>
      <c r="E900" s="458" t="s">
        <v>1295</v>
      </c>
      <c r="F900" s="458"/>
      <c r="G900" s="60" t="s">
        <v>35</v>
      </c>
      <c r="H900" s="86">
        <v>1</v>
      </c>
      <c r="I900" s="87">
        <v>64.319999999999993</v>
      </c>
      <c r="J900" s="126">
        <v>64.319999999999993</v>
      </c>
    </row>
    <row r="901" spans="1:10" ht="25.5">
      <c r="A901" s="127" t="s">
        <v>755</v>
      </c>
      <c r="B901" s="62" t="s">
        <v>776</v>
      </c>
      <c r="C901" s="62" t="s">
        <v>12</v>
      </c>
      <c r="D901" s="61" t="s">
        <v>777</v>
      </c>
      <c r="E901" s="459" t="s">
        <v>758</v>
      </c>
      <c r="F901" s="459"/>
      <c r="G901" s="62" t="s">
        <v>14</v>
      </c>
      <c r="H901" s="88">
        <v>9.7000000000000003E-2</v>
      </c>
      <c r="I901" s="89">
        <v>19.850000000000001</v>
      </c>
      <c r="J901" s="128">
        <v>1.92</v>
      </c>
    </row>
    <row r="902" spans="1:10" ht="38.25">
      <c r="A902" s="127" t="s">
        <v>755</v>
      </c>
      <c r="B902" s="62" t="s">
        <v>1296</v>
      </c>
      <c r="C902" s="62" t="s">
        <v>12</v>
      </c>
      <c r="D902" s="61" t="s">
        <v>1297</v>
      </c>
      <c r="E902" s="459" t="s">
        <v>774</v>
      </c>
      <c r="F902" s="459"/>
      <c r="G902" s="62" t="s">
        <v>775</v>
      </c>
      <c r="H902" s="88">
        <v>8.9999999999999998E-4</v>
      </c>
      <c r="I902" s="89">
        <v>21.79</v>
      </c>
      <c r="J902" s="128">
        <v>0.01</v>
      </c>
    </row>
    <row r="903" spans="1:10" ht="38.25">
      <c r="A903" s="127" t="s">
        <v>755</v>
      </c>
      <c r="B903" s="62" t="s">
        <v>1298</v>
      </c>
      <c r="C903" s="62" t="s">
        <v>12</v>
      </c>
      <c r="D903" s="61" t="s">
        <v>1299</v>
      </c>
      <c r="E903" s="459" t="s">
        <v>774</v>
      </c>
      <c r="F903" s="459"/>
      <c r="G903" s="62" t="s">
        <v>952</v>
      </c>
      <c r="H903" s="88">
        <v>1.2999999999999999E-3</v>
      </c>
      <c r="I903" s="89">
        <v>20.72</v>
      </c>
      <c r="J903" s="128">
        <v>0.02</v>
      </c>
    </row>
    <row r="904" spans="1:10" ht="25.5">
      <c r="A904" s="127" t="s">
        <v>755</v>
      </c>
      <c r="B904" s="62" t="s">
        <v>1300</v>
      </c>
      <c r="C904" s="62" t="s">
        <v>12</v>
      </c>
      <c r="D904" s="61" t="s">
        <v>1301</v>
      </c>
      <c r="E904" s="459" t="s">
        <v>758</v>
      </c>
      <c r="F904" s="459"/>
      <c r="G904" s="62" t="s">
        <v>14</v>
      </c>
      <c r="H904" s="88">
        <v>9.0999999999999998E-2</v>
      </c>
      <c r="I904" s="89">
        <v>25.53</v>
      </c>
      <c r="J904" s="128">
        <v>2.3199999999999998</v>
      </c>
    </row>
    <row r="905" spans="1:10" ht="38.25">
      <c r="A905" s="129" t="s">
        <v>743</v>
      </c>
      <c r="B905" s="64" t="s">
        <v>1302</v>
      </c>
      <c r="C905" s="64" t="s">
        <v>12</v>
      </c>
      <c r="D905" s="63" t="s">
        <v>1303</v>
      </c>
      <c r="E905" s="456" t="s">
        <v>766</v>
      </c>
      <c r="F905" s="456"/>
      <c r="G905" s="64" t="s">
        <v>1304</v>
      </c>
      <c r="H905" s="90">
        <v>4.1500000000000004</v>
      </c>
      <c r="I905" s="91">
        <v>2.82</v>
      </c>
      <c r="J905" s="130">
        <v>11.7</v>
      </c>
    </row>
    <row r="906" spans="1:10" ht="38.25">
      <c r="A906" s="129" t="s">
        <v>743</v>
      </c>
      <c r="B906" s="64" t="s">
        <v>1305</v>
      </c>
      <c r="C906" s="64" t="s">
        <v>12</v>
      </c>
      <c r="D906" s="63" t="s">
        <v>1306</v>
      </c>
      <c r="E906" s="456" t="s">
        <v>766</v>
      </c>
      <c r="F906" s="456"/>
      <c r="G906" s="64" t="s">
        <v>25</v>
      </c>
      <c r="H906" s="90">
        <v>1.1659999999999999</v>
      </c>
      <c r="I906" s="91">
        <v>41.47</v>
      </c>
      <c r="J906" s="130">
        <v>48.35</v>
      </c>
    </row>
    <row r="907" spans="1:10" ht="25.5">
      <c r="A907" s="113"/>
      <c r="B907" s="114"/>
      <c r="C907" s="114"/>
      <c r="D907" s="115"/>
      <c r="E907" s="114" t="s">
        <v>745</v>
      </c>
      <c r="F907" s="116">
        <v>3.44</v>
      </c>
      <c r="G907" s="114" t="s">
        <v>746</v>
      </c>
      <c r="H907" s="116">
        <v>0</v>
      </c>
      <c r="I907" s="114" t="s">
        <v>747</v>
      </c>
      <c r="J907" s="117">
        <v>3.44</v>
      </c>
    </row>
    <row r="908" spans="1:10" ht="25.5">
      <c r="A908" s="113"/>
      <c r="B908" s="114"/>
      <c r="C908" s="114"/>
      <c r="D908" s="115"/>
      <c r="E908" s="114" t="s">
        <v>748</v>
      </c>
      <c r="F908" s="116">
        <v>16.87</v>
      </c>
      <c r="G908" s="114"/>
      <c r="H908" s="460" t="s">
        <v>749</v>
      </c>
      <c r="I908" s="460"/>
      <c r="J908" s="117">
        <v>81.19</v>
      </c>
    </row>
    <row r="909" spans="1:10" ht="26.25" thickBot="1">
      <c r="A909" s="118"/>
      <c r="B909" s="119"/>
      <c r="C909" s="119"/>
      <c r="D909" s="120"/>
      <c r="E909" s="119"/>
      <c r="F909" s="119"/>
      <c r="G909" s="119" t="s">
        <v>750</v>
      </c>
      <c r="H909" s="121" t="s">
        <v>1310</v>
      </c>
      <c r="I909" s="119" t="s">
        <v>752</v>
      </c>
      <c r="J909" s="122">
        <v>15223.12</v>
      </c>
    </row>
    <row r="910" spans="1:10" ht="15" thickTop="1">
      <c r="A910" s="123"/>
      <c r="B910" s="85"/>
      <c r="C910" s="85"/>
      <c r="D910" s="58"/>
      <c r="E910" s="85"/>
      <c r="F910" s="85"/>
      <c r="G910" s="85"/>
      <c r="H910" s="85"/>
      <c r="I910" s="85"/>
      <c r="J910" s="124"/>
    </row>
    <row r="911" spans="1:10" ht="30">
      <c r="A911" s="109" t="s">
        <v>239</v>
      </c>
      <c r="B911" s="46" t="s">
        <v>1</v>
      </c>
      <c r="C911" s="46" t="s">
        <v>2</v>
      </c>
      <c r="D911" s="55" t="s">
        <v>3</v>
      </c>
      <c r="E911" s="457" t="s">
        <v>742</v>
      </c>
      <c r="F911" s="457"/>
      <c r="G911" s="46" t="s">
        <v>4</v>
      </c>
      <c r="H911" s="46" t="s">
        <v>5</v>
      </c>
      <c r="I911" s="46" t="s">
        <v>6</v>
      </c>
      <c r="J911" s="110" t="s">
        <v>7</v>
      </c>
    </row>
    <row r="912" spans="1:10" ht="38.25">
      <c r="A912" s="125" t="s">
        <v>753</v>
      </c>
      <c r="B912" s="60" t="s">
        <v>240</v>
      </c>
      <c r="C912" s="60" t="s">
        <v>12</v>
      </c>
      <c r="D912" s="59" t="s">
        <v>241</v>
      </c>
      <c r="E912" s="458" t="s">
        <v>1295</v>
      </c>
      <c r="F912" s="458"/>
      <c r="G912" s="60" t="s">
        <v>70</v>
      </c>
      <c r="H912" s="86">
        <v>1</v>
      </c>
      <c r="I912" s="87">
        <v>79.92</v>
      </c>
      <c r="J912" s="126">
        <v>79.92</v>
      </c>
    </row>
    <row r="913" spans="1:10" ht="38.25">
      <c r="A913" s="127" t="s">
        <v>755</v>
      </c>
      <c r="B913" s="62" t="s">
        <v>1298</v>
      </c>
      <c r="C913" s="62" t="s">
        <v>12</v>
      </c>
      <c r="D913" s="61" t="s">
        <v>1299</v>
      </c>
      <c r="E913" s="459" t="s">
        <v>774</v>
      </c>
      <c r="F913" s="459"/>
      <c r="G913" s="62" t="s">
        <v>952</v>
      </c>
      <c r="H913" s="88">
        <v>1.83E-2</v>
      </c>
      <c r="I913" s="89">
        <v>20.72</v>
      </c>
      <c r="J913" s="128">
        <v>0.37</v>
      </c>
    </row>
    <row r="914" spans="1:10" ht="25.5">
      <c r="A914" s="127" t="s">
        <v>755</v>
      </c>
      <c r="B914" s="62" t="s">
        <v>1300</v>
      </c>
      <c r="C914" s="62" t="s">
        <v>12</v>
      </c>
      <c r="D914" s="61" t="s">
        <v>1301</v>
      </c>
      <c r="E914" s="459" t="s">
        <v>758</v>
      </c>
      <c r="F914" s="459"/>
      <c r="G914" s="62" t="s">
        <v>14</v>
      </c>
      <c r="H914" s="88">
        <v>0.27700000000000002</v>
      </c>
      <c r="I914" s="89">
        <v>25.53</v>
      </c>
      <c r="J914" s="128">
        <v>7.07</v>
      </c>
    </row>
    <row r="915" spans="1:10" ht="25.5">
      <c r="A915" s="127" t="s">
        <v>755</v>
      </c>
      <c r="B915" s="62" t="s">
        <v>776</v>
      </c>
      <c r="C915" s="62" t="s">
        <v>12</v>
      </c>
      <c r="D915" s="61" t="s">
        <v>777</v>
      </c>
      <c r="E915" s="459" t="s">
        <v>758</v>
      </c>
      <c r="F915" s="459"/>
      <c r="G915" s="62" t="s">
        <v>14</v>
      </c>
      <c r="H915" s="88">
        <v>0.371</v>
      </c>
      <c r="I915" s="89">
        <v>19.850000000000001</v>
      </c>
      <c r="J915" s="128">
        <v>7.36</v>
      </c>
    </row>
    <row r="916" spans="1:10" ht="38.25">
      <c r="A916" s="127" t="s">
        <v>755</v>
      </c>
      <c r="B916" s="62" t="s">
        <v>1296</v>
      </c>
      <c r="C916" s="62" t="s">
        <v>12</v>
      </c>
      <c r="D916" s="61" t="s">
        <v>1297</v>
      </c>
      <c r="E916" s="459" t="s">
        <v>774</v>
      </c>
      <c r="F916" s="459"/>
      <c r="G916" s="62" t="s">
        <v>775</v>
      </c>
      <c r="H916" s="88">
        <v>1.32E-2</v>
      </c>
      <c r="I916" s="89">
        <v>21.79</v>
      </c>
      <c r="J916" s="128">
        <v>0.28000000000000003</v>
      </c>
    </row>
    <row r="917" spans="1:10" ht="25.5">
      <c r="A917" s="129" t="s">
        <v>743</v>
      </c>
      <c r="B917" s="64" t="s">
        <v>960</v>
      </c>
      <c r="C917" s="64" t="s">
        <v>12</v>
      </c>
      <c r="D917" s="63" t="s">
        <v>961</v>
      </c>
      <c r="E917" s="456" t="s">
        <v>766</v>
      </c>
      <c r="F917" s="456"/>
      <c r="G917" s="64" t="s">
        <v>80</v>
      </c>
      <c r="H917" s="90">
        <v>1.2999999999999999E-2</v>
      </c>
      <c r="I917" s="91">
        <v>15.85</v>
      </c>
      <c r="J917" s="130">
        <v>0.2</v>
      </c>
    </row>
    <row r="918" spans="1:10">
      <c r="A918" s="129" t="s">
        <v>743</v>
      </c>
      <c r="B918" s="64" t="s">
        <v>1311</v>
      </c>
      <c r="C918" s="64" t="s">
        <v>12</v>
      </c>
      <c r="D918" s="63" t="s">
        <v>1312</v>
      </c>
      <c r="E918" s="456" t="s">
        <v>766</v>
      </c>
      <c r="F918" s="456"/>
      <c r="G918" s="64" t="s">
        <v>80</v>
      </c>
      <c r="H918" s="90">
        <v>0.09</v>
      </c>
      <c r="I918" s="91">
        <v>143.56</v>
      </c>
      <c r="J918" s="130">
        <v>12.92</v>
      </c>
    </row>
    <row r="919" spans="1:10" ht="25.5">
      <c r="A919" s="129" t="s">
        <v>743</v>
      </c>
      <c r="B919" s="64" t="s">
        <v>1272</v>
      </c>
      <c r="C919" s="64" t="s">
        <v>12</v>
      </c>
      <c r="D919" s="63" t="s">
        <v>1273</v>
      </c>
      <c r="E919" s="456" t="s">
        <v>766</v>
      </c>
      <c r="F919" s="456"/>
      <c r="G919" s="64" t="s">
        <v>1274</v>
      </c>
      <c r="H919" s="90">
        <v>8.1000000000000003E-2</v>
      </c>
      <c r="I919" s="91">
        <v>46.42</v>
      </c>
      <c r="J919" s="130">
        <v>3.76</v>
      </c>
    </row>
    <row r="920" spans="1:10" ht="25.5">
      <c r="A920" s="129" t="s">
        <v>743</v>
      </c>
      <c r="B920" s="64" t="s">
        <v>1313</v>
      </c>
      <c r="C920" s="64" t="s">
        <v>12</v>
      </c>
      <c r="D920" s="63" t="s">
        <v>1314</v>
      </c>
      <c r="E920" s="456" t="s">
        <v>766</v>
      </c>
      <c r="F920" s="456"/>
      <c r="G920" s="64" t="s">
        <v>70</v>
      </c>
      <c r="H920" s="90">
        <v>1.05</v>
      </c>
      <c r="I920" s="91">
        <v>45.52</v>
      </c>
      <c r="J920" s="130">
        <v>47.79</v>
      </c>
    </row>
    <row r="921" spans="1:10" ht="25.5">
      <c r="A921" s="129" t="s">
        <v>743</v>
      </c>
      <c r="B921" s="64" t="s">
        <v>1315</v>
      </c>
      <c r="C921" s="64" t="s">
        <v>12</v>
      </c>
      <c r="D921" s="63" t="s">
        <v>1316</v>
      </c>
      <c r="E921" s="456" t="s">
        <v>766</v>
      </c>
      <c r="F921" s="456"/>
      <c r="G921" s="64" t="s">
        <v>80</v>
      </c>
      <c r="H921" s="90">
        <v>2.3999999999999998E-3</v>
      </c>
      <c r="I921" s="91">
        <v>72.61</v>
      </c>
      <c r="J921" s="130">
        <v>0.17</v>
      </c>
    </row>
    <row r="922" spans="1:10" ht="25.5">
      <c r="A922" s="113"/>
      <c r="B922" s="114"/>
      <c r="C922" s="114"/>
      <c r="D922" s="115"/>
      <c r="E922" s="114" t="s">
        <v>745</v>
      </c>
      <c r="F922" s="116">
        <v>12.09</v>
      </c>
      <c r="G922" s="114" t="s">
        <v>746</v>
      </c>
      <c r="H922" s="116">
        <v>0</v>
      </c>
      <c r="I922" s="114" t="s">
        <v>747</v>
      </c>
      <c r="J922" s="117">
        <v>12.09</v>
      </c>
    </row>
    <row r="923" spans="1:10" ht="25.5">
      <c r="A923" s="113"/>
      <c r="B923" s="114"/>
      <c r="C923" s="114"/>
      <c r="D923" s="115"/>
      <c r="E923" s="114" t="s">
        <v>748</v>
      </c>
      <c r="F923" s="116">
        <v>20.97</v>
      </c>
      <c r="G923" s="114"/>
      <c r="H923" s="460" t="s">
        <v>749</v>
      </c>
      <c r="I923" s="460"/>
      <c r="J923" s="117">
        <v>100.89</v>
      </c>
    </row>
    <row r="924" spans="1:10" ht="26.25" thickBot="1">
      <c r="A924" s="118"/>
      <c r="B924" s="119"/>
      <c r="C924" s="119"/>
      <c r="D924" s="120"/>
      <c r="E924" s="119"/>
      <c r="F924" s="119"/>
      <c r="G924" s="119" t="s">
        <v>750</v>
      </c>
      <c r="H924" s="121" t="s">
        <v>1317</v>
      </c>
      <c r="I924" s="119" t="s">
        <v>752</v>
      </c>
      <c r="J924" s="122">
        <v>3119.51</v>
      </c>
    </row>
    <row r="925" spans="1:10" ht="15" thickTop="1">
      <c r="A925" s="123"/>
      <c r="B925" s="85"/>
      <c r="C925" s="85"/>
      <c r="D925" s="58"/>
      <c r="E925" s="85"/>
      <c r="F925" s="85"/>
      <c r="G925" s="85"/>
      <c r="H925" s="85"/>
      <c r="I925" s="85"/>
      <c r="J925" s="124"/>
    </row>
    <row r="926" spans="1:10" ht="30">
      <c r="A926" s="109"/>
      <c r="B926" s="46" t="s">
        <v>1</v>
      </c>
      <c r="C926" s="46" t="s">
        <v>2</v>
      </c>
      <c r="D926" s="55" t="s">
        <v>3</v>
      </c>
      <c r="E926" s="457" t="s">
        <v>742</v>
      </c>
      <c r="F926" s="457"/>
      <c r="G926" s="46" t="s">
        <v>4</v>
      </c>
      <c r="H926" s="46" t="s">
        <v>5</v>
      </c>
      <c r="I926" s="46" t="s">
        <v>6</v>
      </c>
      <c r="J926" s="110" t="s">
        <v>7</v>
      </c>
    </row>
    <row r="927" spans="1:10" ht="38.25">
      <c r="A927" s="111" t="s">
        <v>743</v>
      </c>
      <c r="B927" s="57" t="s">
        <v>242</v>
      </c>
      <c r="C927" s="57" t="s">
        <v>12</v>
      </c>
      <c r="D927" s="56" t="s">
        <v>243</v>
      </c>
      <c r="E927" s="464" t="s">
        <v>766</v>
      </c>
      <c r="F927" s="464"/>
      <c r="G927" s="57" t="s">
        <v>70</v>
      </c>
      <c r="H927" s="83">
        <v>1</v>
      </c>
      <c r="I927" s="84">
        <v>37.92</v>
      </c>
      <c r="J927" s="112">
        <v>37.92</v>
      </c>
    </row>
    <row r="928" spans="1:10" ht="25.5">
      <c r="A928" s="113"/>
      <c r="B928" s="114"/>
      <c r="C928" s="114"/>
      <c r="D928" s="115"/>
      <c r="E928" s="114" t="s">
        <v>745</v>
      </c>
      <c r="F928" s="116">
        <v>0</v>
      </c>
      <c r="G928" s="114" t="s">
        <v>746</v>
      </c>
      <c r="H928" s="116">
        <v>0</v>
      </c>
      <c r="I928" s="114" t="s">
        <v>747</v>
      </c>
      <c r="J928" s="117">
        <v>0</v>
      </c>
    </row>
    <row r="929" spans="1:10" ht="25.5">
      <c r="A929" s="113"/>
      <c r="B929" s="114"/>
      <c r="C929" s="114"/>
      <c r="D929" s="115"/>
      <c r="E929" s="114" t="s">
        <v>748</v>
      </c>
      <c r="F929" s="116"/>
      <c r="G929" s="114"/>
      <c r="H929" s="460" t="s">
        <v>749</v>
      </c>
      <c r="I929" s="460"/>
      <c r="J929" s="117">
        <v>47.87</v>
      </c>
    </row>
    <row r="930" spans="1:10" ht="26.25" thickBot="1">
      <c r="A930" s="118"/>
      <c r="B930" s="119"/>
      <c r="C930" s="119"/>
      <c r="D930" s="120"/>
      <c r="E930" s="119"/>
      <c r="F930" s="119"/>
      <c r="G930" s="119" t="s">
        <v>750</v>
      </c>
      <c r="H930" s="121" t="s">
        <v>1318</v>
      </c>
      <c r="I930" s="119" t="s">
        <v>752</v>
      </c>
      <c r="J930" s="122">
        <v>14265.26</v>
      </c>
    </row>
    <row r="931" spans="1:10" ht="15" thickTop="1">
      <c r="A931" s="123"/>
      <c r="B931" s="85"/>
      <c r="C931" s="85"/>
      <c r="D931" s="58"/>
      <c r="E931" s="85"/>
      <c r="F931" s="85"/>
      <c r="G931" s="85"/>
      <c r="H931" s="85"/>
      <c r="I931" s="85"/>
      <c r="J931" s="124"/>
    </row>
    <row r="932" spans="1:10" ht="30">
      <c r="A932" s="109" t="s">
        <v>244</v>
      </c>
      <c r="B932" s="46" t="s">
        <v>1</v>
      </c>
      <c r="C932" s="46" t="s">
        <v>2</v>
      </c>
      <c r="D932" s="55" t="s">
        <v>3</v>
      </c>
      <c r="E932" s="457" t="s">
        <v>742</v>
      </c>
      <c r="F932" s="457"/>
      <c r="G932" s="46" t="s">
        <v>4</v>
      </c>
      <c r="H932" s="46" t="s">
        <v>5</v>
      </c>
      <c r="I932" s="46" t="s">
        <v>6</v>
      </c>
      <c r="J932" s="110" t="s">
        <v>7</v>
      </c>
    </row>
    <row r="933" spans="1:10" ht="25.5">
      <c r="A933" s="125" t="s">
        <v>753</v>
      </c>
      <c r="B933" s="60" t="s">
        <v>245</v>
      </c>
      <c r="C933" s="60" t="s">
        <v>246</v>
      </c>
      <c r="D933" s="59" t="s">
        <v>247</v>
      </c>
      <c r="E933" s="458" t="s">
        <v>1319</v>
      </c>
      <c r="F933" s="458"/>
      <c r="G933" s="60" t="s">
        <v>70</v>
      </c>
      <c r="H933" s="86">
        <v>1</v>
      </c>
      <c r="I933" s="87">
        <v>59.06</v>
      </c>
      <c r="J933" s="126">
        <v>59.06</v>
      </c>
    </row>
    <row r="934" spans="1:10">
      <c r="A934" s="129" t="s">
        <v>743</v>
      </c>
      <c r="B934" s="64" t="s">
        <v>1320</v>
      </c>
      <c r="C934" s="64" t="s">
        <v>246</v>
      </c>
      <c r="D934" s="63" t="s">
        <v>1321</v>
      </c>
      <c r="E934" s="456" t="s">
        <v>766</v>
      </c>
      <c r="F934" s="456"/>
      <c r="G934" s="64" t="s">
        <v>80</v>
      </c>
      <c r="H934" s="90">
        <v>1.42</v>
      </c>
      <c r="I934" s="91">
        <v>30.12</v>
      </c>
      <c r="J934" s="130">
        <v>42.77</v>
      </c>
    </row>
    <row r="935" spans="1:10">
      <c r="A935" s="129" t="s">
        <v>743</v>
      </c>
      <c r="B935" s="64" t="s">
        <v>1322</v>
      </c>
      <c r="C935" s="64" t="s">
        <v>246</v>
      </c>
      <c r="D935" s="63" t="s">
        <v>817</v>
      </c>
      <c r="E935" s="456" t="s">
        <v>744</v>
      </c>
      <c r="F935" s="456"/>
      <c r="G935" s="64" t="s">
        <v>14</v>
      </c>
      <c r="H935" s="90">
        <v>0.2</v>
      </c>
      <c r="I935" s="91">
        <v>20.260000000000002</v>
      </c>
      <c r="J935" s="130">
        <v>4.05</v>
      </c>
    </row>
    <row r="936" spans="1:10">
      <c r="A936" s="129" t="s">
        <v>743</v>
      </c>
      <c r="B936" s="64" t="s">
        <v>1323</v>
      </c>
      <c r="C936" s="64" t="s">
        <v>246</v>
      </c>
      <c r="D936" s="63" t="s">
        <v>1324</v>
      </c>
      <c r="E936" s="456" t="s">
        <v>744</v>
      </c>
      <c r="F936" s="456"/>
      <c r="G936" s="64" t="s">
        <v>14</v>
      </c>
      <c r="H936" s="90">
        <v>0.2</v>
      </c>
      <c r="I936" s="91">
        <v>26.86</v>
      </c>
      <c r="J936" s="130">
        <v>5.37</v>
      </c>
    </row>
    <row r="937" spans="1:10">
      <c r="A937" s="129" t="s">
        <v>743</v>
      </c>
      <c r="B937" s="64" t="s">
        <v>1325</v>
      </c>
      <c r="C937" s="64" t="s">
        <v>246</v>
      </c>
      <c r="D937" s="63" t="s">
        <v>1326</v>
      </c>
      <c r="E937" s="456" t="s">
        <v>766</v>
      </c>
      <c r="F937" s="456"/>
      <c r="G937" s="64" t="s">
        <v>220</v>
      </c>
      <c r="H937" s="90">
        <v>3</v>
      </c>
      <c r="I937" s="91">
        <v>2.29</v>
      </c>
      <c r="J937" s="130">
        <v>6.87</v>
      </c>
    </row>
    <row r="938" spans="1:10" ht="25.5">
      <c r="A938" s="113"/>
      <c r="B938" s="114"/>
      <c r="C938" s="114"/>
      <c r="D938" s="115"/>
      <c r="E938" s="114" t="s">
        <v>745</v>
      </c>
      <c r="F938" s="116">
        <v>9.42</v>
      </c>
      <c r="G938" s="114" t="s">
        <v>746</v>
      </c>
      <c r="H938" s="116">
        <v>0</v>
      </c>
      <c r="I938" s="114" t="s">
        <v>747</v>
      </c>
      <c r="J938" s="117">
        <v>9.42</v>
      </c>
    </row>
    <row r="939" spans="1:10" ht="25.5">
      <c r="A939" s="113"/>
      <c r="B939" s="114"/>
      <c r="C939" s="114"/>
      <c r="D939" s="115"/>
      <c r="E939" s="114" t="s">
        <v>748</v>
      </c>
      <c r="F939" s="116">
        <v>15.49</v>
      </c>
      <c r="G939" s="114"/>
      <c r="H939" s="460" t="s">
        <v>749</v>
      </c>
      <c r="I939" s="460"/>
      <c r="J939" s="117">
        <v>74.55</v>
      </c>
    </row>
    <row r="940" spans="1:10" ht="26.25" thickBot="1">
      <c r="A940" s="118"/>
      <c r="B940" s="119"/>
      <c r="C940" s="119"/>
      <c r="D940" s="120"/>
      <c r="E940" s="119"/>
      <c r="F940" s="119"/>
      <c r="G940" s="119" t="s">
        <v>750</v>
      </c>
      <c r="H940" s="121" t="s">
        <v>1327</v>
      </c>
      <c r="I940" s="119" t="s">
        <v>752</v>
      </c>
      <c r="J940" s="122">
        <v>2881.35</v>
      </c>
    </row>
    <row r="941" spans="1:10" ht="15" thickTop="1">
      <c r="A941" s="123"/>
      <c r="B941" s="85"/>
      <c r="C941" s="85"/>
      <c r="D941" s="58"/>
      <c r="E941" s="85"/>
      <c r="F941" s="85"/>
      <c r="G941" s="85"/>
      <c r="H941" s="85"/>
      <c r="I941" s="85"/>
      <c r="J941" s="124"/>
    </row>
    <row r="942" spans="1:10" ht="30">
      <c r="A942" s="109" t="s">
        <v>248</v>
      </c>
      <c r="B942" s="46" t="s">
        <v>1</v>
      </c>
      <c r="C942" s="46" t="s">
        <v>2</v>
      </c>
      <c r="D942" s="55" t="s">
        <v>3</v>
      </c>
      <c r="E942" s="457" t="s">
        <v>742</v>
      </c>
      <c r="F942" s="457"/>
      <c r="G942" s="46" t="s">
        <v>4</v>
      </c>
      <c r="H942" s="46" t="s">
        <v>5</v>
      </c>
      <c r="I942" s="46" t="s">
        <v>6</v>
      </c>
      <c r="J942" s="110" t="s">
        <v>7</v>
      </c>
    </row>
    <row r="943" spans="1:10" ht="38.25">
      <c r="A943" s="125" t="s">
        <v>753</v>
      </c>
      <c r="B943" s="60" t="s">
        <v>234</v>
      </c>
      <c r="C943" s="60" t="s">
        <v>12</v>
      </c>
      <c r="D943" s="59" t="s">
        <v>235</v>
      </c>
      <c r="E943" s="458" t="s">
        <v>1295</v>
      </c>
      <c r="F943" s="458"/>
      <c r="G943" s="60" t="s">
        <v>35</v>
      </c>
      <c r="H943" s="86">
        <v>1</v>
      </c>
      <c r="I943" s="87">
        <v>64.319999999999993</v>
      </c>
      <c r="J943" s="126">
        <v>64.319999999999993</v>
      </c>
    </row>
    <row r="944" spans="1:10" ht="25.5">
      <c r="A944" s="127" t="s">
        <v>755</v>
      </c>
      <c r="B944" s="62" t="s">
        <v>776</v>
      </c>
      <c r="C944" s="62" t="s">
        <v>12</v>
      </c>
      <c r="D944" s="61" t="s">
        <v>777</v>
      </c>
      <c r="E944" s="459" t="s">
        <v>758</v>
      </c>
      <c r="F944" s="459"/>
      <c r="G944" s="62" t="s">
        <v>14</v>
      </c>
      <c r="H944" s="88">
        <v>9.7000000000000003E-2</v>
      </c>
      <c r="I944" s="89">
        <v>19.850000000000001</v>
      </c>
      <c r="J944" s="128">
        <v>1.92</v>
      </c>
    </row>
    <row r="945" spans="1:10" ht="38.25">
      <c r="A945" s="127" t="s">
        <v>755</v>
      </c>
      <c r="B945" s="62" t="s">
        <v>1296</v>
      </c>
      <c r="C945" s="62" t="s">
        <v>12</v>
      </c>
      <c r="D945" s="61" t="s">
        <v>1297</v>
      </c>
      <c r="E945" s="459" t="s">
        <v>774</v>
      </c>
      <c r="F945" s="459"/>
      <c r="G945" s="62" t="s">
        <v>775</v>
      </c>
      <c r="H945" s="88">
        <v>8.9999999999999998E-4</v>
      </c>
      <c r="I945" s="89">
        <v>21.79</v>
      </c>
      <c r="J945" s="128">
        <v>0.01</v>
      </c>
    </row>
    <row r="946" spans="1:10" ht="38.25">
      <c r="A946" s="127" t="s">
        <v>755</v>
      </c>
      <c r="B946" s="62" t="s">
        <v>1298</v>
      </c>
      <c r="C946" s="62" t="s">
        <v>12</v>
      </c>
      <c r="D946" s="61" t="s">
        <v>1299</v>
      </c>
      <c r="E946" s="459" t="s">
        <v>774</v>
      </c>
      <c r="F946" s="459"/>
      <c r="G946" s="62" t="s">
        <v>952</v>
      </c>
      <c r="H946" s="88">
        <v>1.2999999999999999E-3</v>
      </c>
      <c r="I946" s="89">
        <v>20.72</v>
      </c>
      <c r="J946" s="128">
        <v>0.02</v>
      </c>
    </row>
    <row r="947" spans="1:10" ht="25.5">
      <c r="A947" s="127" t="s">
        <v>755</v>
      </c>
      <c r="B947" s="62" t="s">
        <v>1300</v>
      </c>
      <c r="C947" s="62" t="s">
        <v>12</v>
      </c>
      <c r="D947" s="61" t="s">
        <v>1301</v>
      </c>
      <c r="E947" s="459" t="s">
        <v>758</v>
      </c>
      <c r="F947" s="459"/>
      <c r="G947" s="62" t="s">
        <v>14</v>
      </c>
      <c r="H947" s="88">
        <v>9.0999999999999998E-2</v>
      </c>
      <c r="I947" s="89">
        <v>25.53</v>
      </c>
      <c r="J947" s="128">
        <v>2.3199999999999998</v>
      </c>
    </row>
    <row r="948" spans="1:10" ht="38.25">
      <c r="A948" s="129" t="s">
        <v>743</v>
      </c>
      <c r="B948" s="64" t="s">
        <v>1302</v>
      </c>
      <c r="C948" s="64" t="s">
        <v>12</v>
      </c>
      <c r="D948" s="63" t="s">
        <v>1303</v>
      </c>
      <c r="E948" s="456" t="s">
        <v>766</v>
      </c>
      <c r="F948" s="456"/>
      <c r="G948" s="64" t="s">
        <v>1304</v>
      </c>
      <c r="H948" s="90">
        <v>4.1500000000000004</v>
      </c>
      <c r="I948" s="91">
        <v>2.82</v>
      </c>
      <c r="J948" s="130">
        <v>11.7</v>
      </c>
    </row>
    <row r="949" spans="1:10" ht="38.25">
      <c r="A949" s="129" t="s">
        <v>743</v>
      </c>
      <c r="B949" s="64" t="s">
        <v>1305</v>
      </c>
      <c r="C949" s="64" t="s">
        <v>12</v>
      </c>
      <c r="D949" s="63" t="s">
        <v>1306</v>
      </c>
      <c r="E949" s="456" t="s">
        <v>766</v>
      </c>
      <c r="F949" s="456"/>
      <c r="G949" s="64" t="s">
        <v>25</v>
      </c>
      <c r="H949" s="90">
        <v>1.1659999999999999</v>
      </c>
      <c r="I949" s="91">
        <v>41.47</v>
      </c>
      <c r="J949" s="130">
        <v>48.35</v>
      </c>
    </row>
    <row r="950" spans="1:10" ht="25.5">
      <c r="A950" s="113"/>
      <c r="B950" s="114"/>
      <c r="C950" s="114"/>
      <c r="D950" s="115"/>
      <c r="E950" s="114" t="s">
        <v>745</v>
      </c>
      <c r="F950" s="116">
        <v>3.44</v>
      </c>
      <c r="G950" s="114" t="s">
        <v>746</v>
      </c>
      <c r="H950" s="116">
        <v>0</v>
      </c>
      <c r="I950" s="114" t="s">
        <v>747</v>
      </c>
      <c r="J950" s="117">
        <v>3.44</v>
      </c>
    </row>
    <row r="951" spans="1:10" ht="25.5">
      <c r="A951" s="113"/>
      <c r="B951" s="114"/>
      <c r="C951" s="114"/>
      <c r="D951" s="115"/>
      <c r="E951" s="114" t="s">
        <v>748</v>
      </c>
      <c r="F951" s="116">
        <v>16.87</v>
      </c>
      <c r="G951" s="114"/>
      <c r="H951" s="460" t="s">
        <v>749</v>
      </c>
      <c r="I951" s="460"/>
      <c r="J951" s="117">
        <v>81.19</v>
      </c>
    </row>
    <row r="952" spans="1:10" ht="26.25" thickBot="1">
      <c r="A952" s="118"/>
      <c r="B952" s="119"/>
      <c r="C952" s="119"/>
      <c r="D952" s="120"/>
      <c r="E952" s="119"/>
      <c r="F952" s="119"/>
      <c r="G952" s="119" t="s">
        <v>750</v>
      </c>
      <c r="H952" s="121" t="s">
        <v>1328</v>
      </c>
      <c r="I952" s="119" t="s">
        <v>752</v>
      </c>
      <c r="J952" s="122">
        <v>58.45</v>
      </c>
    </row>
    <row r="953" spans="1:10" ht="15" thickTop="1">
      <c r="A953" s="123"/>
      <c r="B953" s="85"/>
      <c r="C953" s="85"/>
      <c r="D953" s="58"/>
      <c r="E953" s="85"/>
      <c r="F953" s="85"/>
      <c r="G953" s="85"/>
      <c r="H953" s="85"/>
      <c r="I953" s="85"/>
      <c r="J953" s="124"/>
    </row>
    <row r="954" spans="1:10">
      <c r="A954" s="107" t="s">
        <v>249</v>
      </c>
      <c r="B954" s="82"/>
      <c r="C954" s="82"/>
      <c r="D954" s="54" t="s">
        <v>250</v>
      </c>
      <c r="E954" s="82"/>
      <c r="F954" s="461"/>
      <c r="G954" s="461"/>
      <c r="H954" s="82"/>
      <c r="I954" s="82"/>
      <c r="J954" s="108">
        <v>12620.41</v>
      </c>
    </row>
    <row r="955" spans="1:10" ht="30">
      <c r="A955" s="109" t="s">
        <v>251</v>
      </c>
      <c r="B955" s="46" t="s">
        <v>1</v>
      </c>
      <c r="C955" s="46" t="s">
        <v>2</v>
      </c>
      <c r="D955" s="55" t="s">
        <v>3</v>
      </c>
      <c r="E955" s="457" t="s">
        <v>742</v>
      </c>
      <c r="F955" s="457"/>
      <c r="G955" s="46" t="s">
        <v>4</v>
      </c>
      <c r="H955" s="46" t="s">
        <v>5</v>
      </c>
      <c r="I955" s="46" t="s">
        <v>6</v>
      </c>
      <c r="J955" s="110" t="s">
        <v>7</v>
      </c>
    </row>
    <row r="956" spans="1:10" ht="25.5">
      <c r="A956" s="125" t="s">
        <v>753</v>
      </c>
      <c r="B956" s="60" t="s">
        <v>252</v>
      </c>
      <c r="C956" s="60" t="s">
        <v>12</v>
      </c>
      <c r="D956" s="59" t="s">
        <v>253</v>
      </c>
      <c r="E956" s="458" t="s">
        <v>1329</v>
      </c>
      <c r="F956" s="458"/>
      <c r="G956" s="60" t="s">
        <v>35</v>
      </c>
      <c r="H956" s="86">
        <v>1</v>
      </c>
      <c r="I956" s="87">
        <v>59.23</v>
      </c>
      <c r="J956" s="126">
        <v>59.23</v>
      </c>
    </row>
    <row r="957" spans="1:10" ht="25.5">
      <c r="A957" s="127" t="s">
        <v>755</v>
      </c>
      <c r="B957" s="62" t="s">
        <v>1330</v>
      </c>
      <c r="C957" s="62" t="s">
        <v>12</v>
      </c>
      <c r="D957" s="61" t="s">
        <v>1331</v>
      </c>
      <c r="E957" s="459" t="s">
        <v>758</v>
      </c>
      <c r="F957" s="459"/>
      <c r="G957" s="62" t="s">
        <v>14</v>
      </c>
      <c r="H957" s="88">
        <v>0.4299</v>
      </c>
      <c r="I957" s="89">
        <v>26.48</v>
      </c>
      <c r="J957" s="128">
        <v>11.38</v>
      </c>
    </row>
    <row r="958" spans="1:10" ht="25.5">
      <c r="A958" s="127" t="s">
        <v>755</v>
      </c>
      <c r="B958" s="62" t="s">
        <v>1332</v>
      </c>
      <c r="C958" s="62" t="s">
        <v>12</v>
      </c>
      <c r="D958" s="61" t="s">
        <v>1333</v>
      </c>
      <c r="E958" s="459" t="s">
        <v>758</v>
      </c>
      <c r="F958" s="459"/>
      <c r="G958" s="62" t="s">
        <v>14</v>
      </c>
      <c r="H958" s="88">
        <v>9.69E-2</v>
      </c>
      <c r="I958" s="89">
        <v>20.77</v>
      </c>
      <c r="J958" s="128">
        <v>2.0099999999999998</v>
      </c>
    </row>
    <row r="959" spans="1:10" ht="63.75">
      <c r="A959" s="129" t="s">
        <v>743</v>
      </c>
      <c r="B959" s="64" t="s">
        <v>1334</v>
      </c>
      <c r="C959" s="64" t="s">
        <v>12</v>
      </c>
      <c r="D959" s="63" t="s">
        <v>1335</v>
      </c>
      <c r="E959" s="456" t="s">
        <v>766</v>
      </c>
      <c r="F959" s="456"/>
      <c r="G959" s="64" t="s">
        <v>80</v>
      </c>
      <c r="H959" s="90">
        <v>1.5</v>
      </c>
      <c r="I959" s="91">
        <v>30.56</v>
      </c>
      <c r="J959" s="130">
        <v>45.84</v>
      </c>
    </row>
    <row r="960" spans="1:10" ht="25.5">
      <c r="A960" s="113"/>
      <c r="B960" s="114"/>
      <c r="C960" s="114"/>
      <c r="D960" s="115"/>
      <c r="E960" s="114" t="s">
        <v>745</v>
      </c>
      <c r="F960" s="116">
        <v>10.99</v>
      </c>
      <c r="G960" s="114" t="s">
        <v>746</v>
      </c>
      <c r="H960" s="116">
        <v>0</v>
      </c>
      <c r="I960" s="114" t="s">
        <v>747</v>
      </c>
      <c r="J960" s="117">
        <v>10.99</v>
      </c>
    </row>
    <row r="961" spans="1:10" ht="25.5">
      <c r="A961" s="113"/>
      <c r="B961" s="114"/>
      <c r="C961" s="114"/>
      <c r="D961" s="115"/>
      <c r="E961" s="114" t="s">
        <v>748</v>
      </c>
      <c r="F961" s="116">
        <v>15.54</v>
      </c>
      <c r="G961" s="114"/>
      <c r="H961" s="460" t="s">
        <v>749</v>
      </c>
      <c r="I961" s="460"/>
      <c r="J961" s="117">
        <v>74.77</v>
      </c>
    </row>
    <row r="962" spans="1:10" ht="26.25" thickBot="1">
      <c r="A962" s="118"/>
      <c r="B962" s="119"/>
      <c r="C962" s="119"/>
      <c r="D962" s="120"/>
      <c r="E962" s="119"/>
      <c r="F962" s="119"/>
      <c r="G962" s="119" t="s">
        <v>750</v>
      </c>
      <c r="H962" s="121" t="s">
        <v>1079</v>
      </c>
      <c r="I962" s="119" t="s">
        <v>752</v>
      </c>
      <c r="J962" s="122">
        <v>5622.7</v>
      </c>
    </row>
    <row r="963" spans="1:10" ht="15" thickTop="1">
      <c r="A963" s="123"/>
      <c r="B963" s="85"/>
      <c r="C963" s="85"/>
      <c r="D963" s="58"/>
      <c r="E963" s="85"/>
      <c r="F963" s="85"/>
      <c r="G963" s="85"/>
      <c r="H963" s="85"/>
      <c r="I963" s="85"/>
      <c r="J963" s="124"/>
    </row>
    <row r="964" spans="1:10" ht="30">
      <c r="A964" s="109" t="s">
        <v>254</v>
      </c>
      <c r="B964" s="46" t="s">
        <v>1</v>
      </c>
      <c r="C964" s="46" t="s">
        <v>2</v>
      </c>
      <c r="D964" s="55" t="s">
        <v>3</v>
      </c>
      <c r="E964" s="457" t="s">
        <v>742</v>
      </c>
      <c r="F964" s="457"/>
      <c r="G964" s="46" t="s">
        <v>4</v>
      </c>
      <c r="H964" s="46" t="s">
        <v>5</v>
      </c>
      <c r="I964" s="46" t="s">
        <v>6</v>
      </c>
      <c r="J964" s="110" t="s">
        <v>7</v>
      </c>
    </row>
    <row r="965" spans="1:10" ht="25.5">
      <c r="A965" s="125" t="s">
        <v>753</v>
      </c>
      <c r="B965" s="60" t="s">
        <v>252</v>
      </c>
      <c r="C965" s="60" t="s">
        <v>12</v>
      </c>
      <c r="D965" s="59" t="s">
        <v>253</v>
      </c>
      <c r="E965" s="458" t="s">
        <v>1329</v>
      </c>
      <c r="F965" s="458"/>
      <c r="G965" s="60" t="s">
        <v>35</v>
      </c>
      <c r="H965" s="86">
        <v>1</v>
      </c>
      <c r="I965" s="87">
        <v>59.23</v>
      </c>
      <c r="J965" s="126">
        <v>59.23</v>
      </c>
    </row>
    <row r="966" spans="1:10" ht="25.5">
      <c r="A966" s="127" t="s">
        <v>755</v>
      </c>
      <c r="B966" s="62" t="s">
        <v>1330</v>
      </c>
      <c r="C966" s="62" t="s">
        <v>12</v>
      </c>
      <c r="D966" s="61" t="s">
        <v>1331</v>
      </c>
      <c r="E966" s="459" t="s">
        <v>758</v>
      </c>
      <c r="F966" s="459"/>
      <c r="G966" s="62" t="s">
        <v>14</v>
      </c>
      <c r="H966" s="88">
        <v>0.4299</v>
      </c>
      <c r="I966" s="89">
        <v>26.48</v>
      </c>
      <c r="J966" s="128">
        <v>11.38</v>
      </c>
    </row>
    <row r="967" spans="1:10" ht="25.5">
      <c r="A967" s="127" t="s">
        <v>755</v>
      </c>
      <c r="B967" s="62" t="s">
        <v>1332</v>
      </c>
      <c r="C967" s="62" t="s">
        <v>12</v>
      </c>
      <c r="D967" s="61" t="s">
        <v>1333</v>
      </c>
      <c r="E967" s="459" t="s">
        <v>758</v>
      </c>
      <c r="F967" s="459"/>
      <c r="G967" s="62" t="s">
        <v>14</v>
      </c>
      <c r="H967" s="88">
        <v>9.69E-2</v>
      </c>
      <c r="I967" s="89">
        <v>20.77</v>
      </c>
      <c r="J967" s="128">
        <v>2.0099999999999998</v>
      </c>
    </row>
    <row r="968" spans="1:10" ht="63.75">
      <c r="A968" s="129" t="s">
        <v>743</v>
      </c>
      <c r="B968" s="64" t="s">
        <v>1334</v>
      </c>
      <c r="C968" s="64" t="s">
        <v>12</v>
      </c>
      <c r="D968" s="63" t="s">
        <v>1335</v>
      </c>
      <c r="E968" s="456" t="s">
        <v>766</v>
      </c>
      <c r="F968" s="456"/>
      <c r="G968" s="64" t="s">
        <v>80</v>
      </c>
      <c r="H968" s="90">
        <v>1.5</v>
      </c>
      <c r="I968" s="91">
        <v>30.56</v>
      </c>
      <c r="J968" s="130">
        <v>45.84</v>
      </c>
    </row>
    <row r="969" spans="1:10" ht="25.5">
      <c r="A969" s="113"/>
      <c r="B969" s="114"/>
      <c r="C969" s="114"/>
      <c r="D969" s="115"/>
      <c r="E969" s="114" t="s">
        <v>745</v>
      </c>
      <c r="F969" s="116">
        <v>10.99</v>
      </c>
      <c r="G969" s="114" t="s">
        <v>746</v>
      </c>
      <c r="H969" s="116">
        <v>0</v>
      </c>
      <c r="I969" s="114" t="s">
        <v>747</v>
      </c>
      <c r="J969" s="117">
        <v>10.99</v>
      </c>
    </row>
    <row r="970" spans="1:10" ht="25.5">
      <c r="A970" s="113"/>
      <c r="B970" s="114"/>
      <c r="C970" s="114"/>
      <c r="D970" s="115"/>
      <c r="E970" s="114" t="s">
        <v>748</v>
      </c>
      <c r="F970" s="116">
        <v>15.54</v>
      </c>
      <c r="G970" s="114"/>
      <c r="H970" s="460" t="s">
        <v>749</v>
      </c>
      <c r="I970" s="460"/>
      <c r="J970" s="117">
        <v>74.77</v>
      </c>
    </row>
    <row r="971" spans="1:10" ht="26.25" thickBot="1">
      <c r="A971" s="118"/>
      <c r="B971" s="119"/>
      <c r="C971" s="119"/>
      <c r="D971" s="120"/>
      <c r="E971" s="119"/>
      <c r="F971" s="119"/>
      <c r="G971" s="119" t="s">
        <v>750</v>
      </c>
      <c r="H971" s="121" t="s">
        <v>1336</v>
      </c>
      <c r="I971" s="119" t="s">
        <v>752</v>
      </c>
      <c r="J971" s="122">
        <v>4883.22</v>
      </c>
    </row>
    <row r="972" spans="1:10" ht="15" thickTop="1">
      <c r="A972" s="123"/>
      <c r="B972" s="85"/>
      <c r="C972" s="85"/>
      <c r="D972" s="58"/>
      <c r="E972" s="85"/>
      <c r="F972" s="85"/>
      <c r="G972" s="85"/>
      <c r="H972" s="85"/>
      <c r="I972" s="85"/>
      <c r="J972" s="124"/>
    </row>
    <row r="973" spans="1:10" ht="30">
      <c r="A973" s="109" t="s">
        <v>255</v>
      </c>
      <c r="B973" s="46" t="s">
        <v>1</v>
      </c>
      <c r="C973" s="46" t="s">
        <v>2</v>
      </c>
      <c r="D973" s="55" t="s">
        <v>3</v>
      </c>
      <c r="E973" s="457" t="s">
        <v>742</v>
      </c>
      <c r="F973" s="457"/>
      <c r="G973" s="46" t="s">
        <v>4</v>
      </c>
      <c r="H973" s="46" t="s">
        <v>5</v>
      </c>
      <c r="I973" s="46" t="s">
        <v>6</v>
      </c>
      <c r="J973" s="110" t="s">
        <v>7</v>
      </c>
    </row>
    <row r="974" spans="1:10" ht="25.5">
      <c r="A974" s="125" t="s">
        <v>753</v>
      </c>
      <c r="B974" s="60" t="s">
        <v>252</v>
      </c>
      <c r="C974" s="60" t="s">
        <v>12</v>
      </c>
      <c r="D974" s="59" t="s">
        <v>253</v>
      </c>
      <c r="E974" s="458" t="s">
        <v>1329</v>
      </c>
      <c r="F974" s="458"/>
      <c r="G974" s="60" t="s">
        <v>35</v>
      </c>
      <c r="H974" s="86">
        <v>1</v>
      </c>
      <c r="I974" s="87">
        <v>59.23</v>
      </c>
      <c r="J974" s="126">
        <v>59.23</v>
      </c>
    </row>
    <row r="975" spans="1:10" ht="25.5">
      <c r="A975" s="127" t="s">
        <v>755</v>
      </c>
      <c r="B975" s="62" t="s">
        <v>1330</v>
      </c>
      <c r="C975" s="62" t="s">
        <v>12</v>
      </c>
      <c r="D975" s="61" t="s">
        <v>1331</v>
      </c>
      <c r="E975" s="459" t="s">
        <v>758</v>
      </c>
      <c r="F975" s="459"/>
      <c r="G975" s="62" t="s">
        <v>14</v>
      </c>
      <c r="H975" s="88">
        <v>0.4299</v>
      </c>
      <c r="I975" s="89">
        <v>26.48</v>
      </c>
      <c r="J975" s="128">
        <v>11.38</v>
      </c>
    </row>
    <row r="976" spans="1:10" ht="25.5">
      <c r="A976" s="127" t="s">
        <v>755</v>
      </c>
      <c r="B976" s="62" t="s">
        <v>1332</v>
      </c>
      <c r="C976" s="62" t="s">
        <v>12</v>
      </c>
      <c r="D976" s="61" t="s">
        <v>1333</v>
      </c>
      <c r="E976" s="459" t="s">
        <v>758</v>
      </c>
      <c r="F976" s="459"/>
      <c r="G976" s="62" t="s">
        <v>14</v>
      </c>
      <c r="H976" s="88">
        <v>9.69E-2</v>
      </c>
      <c r="I976" s="89">
        <v>20.77</v>
      </c>
      <c r="J976" s="128">
        <v>2.0099999999999998</v>
      </c>
    </row>
    <row r="977" spans="1:10" ht="63.75">
      <c r="A977" s="129" t="s">
        <v>743</v>
      </c>
      <c r="B977" s="64" t="s">
        <v>1334</v>
      </c>
      <c r="C977" s="64" t="s">
        <v>12</v>
      </c>
      <c r="D977" s="63" t="s">
        <v>1335</v>
      </c>
      <c r="E977" s="456" t="s">
        <v>766</v>
      </c>
      <c r="F977" s="456"/>
      <c r="G977" s="64" t="s">
        <v>80</v>
      </c>
      <c r="H977" s="90">
        <v>1.5</v>
      </c>
      <c r="I977" s="91">
        <v>30.56</v>
      </c>
      <c r="J977" s="130">
        <v>45.84</v>
      </c>
    </row>
    <row r="978" spans="1:10" ht="25.5">
      <c r="A978" s="113"/>
      <c r="B978" s="114"/>
      <c r="C978" s="114"/>
      <c r="D978" s="115"/>
      <c r="E978" s="114" t="s">
        <v>745</v>
      </c>
      <c r="F978" s="116">
        <v>10.99</v>
      </c>
      <c r="G978" s="114" t="s">
        <v>746</v>
      </c>
      <c r="H978" s="116">
        <v>0</v>
      </c>
      <c r="I978" s="114" t="s">
        <v>747</v>
      </c>
      <c r="J978" s="117">
        <v>10.99</v>
      </c>
    </row>
    <row r="979" spans="1:10" ht="25.5">
      <c r="A979" s="113"/>
      <c r="B979" s="114"/>
      <c r="C979" s="114"/>
      <c r="D979" s="115"/>
      <c r="E979" s="114" t="s">
        <v>748</v>
      </c>
      <c r="F979" s="116">
        <v>15.54</v>
      </c>
      <c r="G979" s="114"/>
      <c r="H979" s="460" t="s">
        <v>749</v>
      </c>
      <c r="I979" s="460"/>
      <c r="J979" s="117">
        <v>74.77</v>
      </c>
    </row>
    <row r="980" spans="1:10" ht="26.25" thickBot="1">
      <c r="A980" s="118"/>
      <c r="B980" s="119"/>
      <c r="C980" s="119"/>
      <c r="D980" s="120"/>
      <c r="E980" s="119"/>
      <c r="F980" s="119"/>
      <c r="G980" s="119" t="s">
        <v>750</v>
      </c>
      <c r="H980" s="121" t="s">
        <v>1337</v>
      </c>
      <c r="I980" s="119" t="s">
        <v>752</v>
      </c>
      <c r="J980" s="122">
        <v>2114.4899999999998</v>
      </c>
    </row>
    <row r="981" spans="1:10" ht="15" thickTop="1">
      <c r="A981" s="123"/>
      <c r="B981" s="85"/>
      <c r="C981" s="85"/>
      <c r="D981" s="58"/>
      <c r="E981" s="85"/>
      <c r="F981" s="85"/>
      <c r="G981" s="85"/>
      <c r="H981" s="85"/>
      <c r="I981" s="85"/>
      <c r="J981" s="124"/>
    </row>
    <row r="982" spans="1:10">
      <c r="A982" s="107" t="s">
        <v>256</v>
      </c>
      <c r="B982" s="82"/>
      <c r="C982" s="82"/>
      <c r="D982" s="54" t="s">
        <v>257</v>
      </c>
      <c r="E982" s="82"/>
      <c r="F982" s="461"/>
      <c r="G982" s="461"/>
      <c r="H982" s="82"/>
      <c r="I982" s="82"/>
      <c r="J982" s="108">
        <v>106657.23</v>
      </c>
    </row>
    <row r="983" spans="1:10" ht="30">
      <c r="A983" s="109" t="s">
        <v>258</v>
      </c>
      <c r="B983" s="46" t="s">
        <v>1</v>
      </c>
      <c r="C983" s="46" t="s">
        <v>2</v>
      </c>
      <c r="D983" s="55" t="s">
        <v>3</v>
      </c>
      <c r="E983" s="457" t="s">
        <v>742</v>
      </c>
      <c r="F983" s="457"/>
      <c r="G983" s="46" t="s">
        <v>4</v>
      </c>
      <c r="H983" s="46" t="s">
        <v>5</v>
      </c>
      <c r="I983" s="46" t="s">
        <v>6</v>
      </c>
      <c r="J983" s="110" t="s">
        <v>7</v>
      </c>
    </row>
    <row r="984" spans="1:10" ht="51">
      <c r="A984" s="125" t="s">
        <v>753</v>
      </c>
      <c r="B984" s="60" t="s">
        <v>259</v>
      </c>
      <c r="C984" s="60" t="s">
        <v>12</v>
      </c>
      <c r="D984" s="59" t="s">
        <v>260</v>
      </c>
      <c r="E984" s="458" t="s">
        <v>1338</v>
      </c>
      <c r="F984" s="458"/>
      <c r="G984" s="60" t="s">
        <v>35</v>
      </c>
      <c r="H984" s="86">
        <v>1</v>
      </c>
      <c r="I984" s="87">
        <v>4.8899999999999997</v>
      </c>
      <c r="J984" s="126">
        <v>4.8899999999999997</v>
      </c>
    </row>
    <row r="985" spans="1:10" ht="51">
      <c r="A985" s="127" t="s">
        <v>755</v>
      </c>
      <c r="B985" s="62" t="s">
        <v>1339</v>
      </c>
      <c r="C985" s="62" t="s">
        <v>12</v>
      </c>
      <c r="D985" s="61" t="s">
        <v>1340</v>
      </c>
      <c r="E985" s="459" t="s">
        <v>758</v>
      </c>
      <c r="F985" s="459"/>
      <c r="G985" s="62" t="s">
        <v>53</v>
      </c>
      <c r="H985" s="88">
        <v>3.7000000000000002E-3</v>
      </c>
      <c r="I985" s="89">
        <v>706.39</v>
      </c>
      <c r="J985" s="128">
        <v>2.61</v>
      </c>
    </row>
    <row r="986" spans="1:10" ht="25.5">
      <c r="A986" s="127" t="s">
        <v>755</v>
      </c>
      <c r="B986" s="62" t="s">
        <v>776</v>
      </c>
      <c r="C986" s="62" t="s">
        <v>12</v>
      </c>
      <c r="D986" s="61" t="s">
        <v>777</v>
      </c>
      <c r="E986" s="459" t="s">
        <v>758</v>
      </c>
      <c r="F986" s="459"/>
      <c r="G986" s="62" t="s">
        <v>14</v>
      </c>
      <c r="H986" s="88">
        <v>2.5499999999999998E-2</v>
      </c>
      <c r="I986" s="89">
        <v>19.850000000000001</v>
      </c>
      <c r="J986" s="128">
        <v>0.5</v>
      </c>
    </row>
    <row r="987" spans="1:10" ht="25.5">
      <c r="A987" s="127" t="s">
        <v>755</v>
      </c>
      <c r="B987" s="62" t="s">
        <v>1002</v>
      </c>
      <c r="C987" s="62" t="s">
        <v>12</v>
      </c>
      <c r="D987" s="61" t="s">
        <v>1003</v>
      </c>
      <c r="E987" s="459" t="s">
        <v>758</v>
      </c>
      <c r="F987" s="459"/>
      <c r="G987" s="62" t="s">
        <v>14</v>
      </c>
      <c r="H987" s="88">
        <v>6.8099999999999994E-2</v>
      </c>
      <c r="I987" s="89">
        <v>26.21</v>
      </c>
      <c r="J987" s="128">
        <v>1.78</v>
      </c>
    </row>
    <row r="988" spans="1:10" ht="25.5">
      <c r="A988" s="113"/>
      <c r="B988" s="114"/>
      <c r="C988" s="114"/>
      <c r="D988" s="115"/>
      <c r="E988" s="114" t="s">
        <v>745</v>
      </c>
      <c r="F988" s="116">
        <v>2.1</v>
      </c>
      <c r="G988" s="114" t="s">
        <v>746</v>
      </c>
      <c r="H988" s="116">
        <v>0</v>
      </c>
      <c r="I988" s="114" t="s">
        <v>747</v>
      </c>
      <c r="J988" s="117">
        <v>2.1</v>
      </c>
    </row>
    <row r="989" spans="1:10" ht="25.5">
      <c r="A989" s="113"/>
      <c r="B989" s="114"/>
      <c r="C989" s="114"/>
      <c r="D989" s="115"/>
      <c r="E989" s="114" t="s">
        <v>748</v>
      </c>
      <c r="F989" s="116">
        <v>1.28</v>
      </c>
      <c r="G989" s="114"/>
      <c r="H989" s="460" t="s">
        <v>749</v>
      </c>
      <c r="I989" s="460"/>
      <c r="J989" s="117">
        <v>6.17</v>
      </c>
    </row>
    <row r="990" spans="1:10" ht="26.25" thickBot="1">
      <c r="A990" s="118"/>
      <c r="B990" s="119"/>
      <c r="C990" s="119"/>
      <c r="D990" s="120"/>
      <c r="E990" s="119"/>
      <c r="F990" s="119"/>
      <c r="G990" s="119" t="s">
        <v>750</v>
      </c>
      <c r="H990" s="121" t="s">
        <v>1341</v>
      </c>
      <c r="I990" s="119" t="s">
        <v>752</v>
      </c>
      <c r="J990" s="122">
        <v>6370.95</v>
      </c>
    </row>
    <row r="991" spans="1:10" ht="15" thickTop="1">
      <c r="A991" s="123"/>
      <c r="B991" s="85"/>
      <c r="C991" s="85"/>
      <c r="D991" s="58"/>
      <c r="E991" s="85"/>
      <c r="F991" s="85"/>
      <c r="G991" s="85"/>
      <c r="H991" s="85"/>
      <c r="I991" s="85"/>
      <c r="J991" s="124"/>
    </row>
    <row r="992" spans="1:10" ht="30">
      <c r="A992" s="109" t="s">
        <v>261</v>
      </c>
      <c r="B992" s="46" t="s">
        <v>1</v>
      </c>
      <c r="C992" s="46" t="s">
        <v>2</v>
      </c>
      <c r="D992" s="55" t="s">
        <v>3</v>
      </c>
      <c r="E992" s="457" t="s">
        <v>742</v>
      </c>
      <c r="F992" s="457"/>
      <c r="G992" s="46" t="s">
        <v>4</v>
      </c>
      <c r="H992" s="46" t="s">
        <v>5</v>
      </c>
      <c r="I992" s="46" t="s">
        <v>6</v>
      </c>
      <c r="J992" s="110" t="s">
        <v>7</v>
      </c>
    </row>
    <row r="993" spans="1:10" ht="51">
      <c r="A993" s="125" t="s">
        <v>753</v>
      </c>
      <c r="B993" s="60" t="s">
        <v>262</v>
      </c>
      <c r="C993" s="60" t="s">
        <v>12</v>
      </c>
      <c r="D993" s="59" t="s">
        <v>263</v>
      </c>
      <c r="E993" s="458" t="s">
        <v>1338</v>
      </c>
      <c r="F993" s="458"/>
      <c r="G993" s="60" t="s">
        <v>35</v>
      </c>
      <c r="H993" s="86">
        <v>1</v>
      </c>
      <c r="I993" s="87">
        <v>34.700000000000003</v>
      </c>
      <c r="J993" s="126">
        <v>34.700000000000003</v>
      </c>
    </row>
    <row r="994" spans="1:10" ht="63.75">
      <c r="A994" s="127" t="s">
        <v>755</v>
      </c>
      <c r="B994" s="62" t="s">
        <v>1342</v>
      </c>
      <c r="C994" s="62" t="s">
        <v>12</v>
      </c>
      <c r="D994" s="61" t="s">
        <v>1343</v>
      </c>
      <c r="E994" s="459" t="s">
        <v>758</v>
      </c>
      <c r="F994" s="459"/>
      <c r="G994" s="62" t="s">
        <v>53</v>
      </c>
      <c r="H994" s="88">
        <v>3.04E-2</v>
      </c>
      <c r="I994" s="89">
        <v>697.12</v>
      </c>
      <c r="J994" s="128">
        <v>21.19</v>
      </c>
    </row>
    <row r="995" spans="1:10" ht="25.5">
      <c r="A995" s="127" t="s">
        <v>755</v>
      </c>
      <c r="B995" s="62" t="s">
        <v>776</v>
      </c>
      <c r="C995" s="62" t="s">
        <v>12</v>
      </c>
      <c r="D995" s="61" t="s">
        <v>777</v>
      </c>
      <c r="E995" s="459" t="s">
        <v>758</v>
      </c>
      <c r="F995" s="459"/>
      <c r="G995" s="62" t="s">
        <v>14</v>
      </c>
      <c r="H995" s="88">
        <v>0.187</v>
      </c>
      <c r="I995" s="89">
        <v>19.850000000000001</v>
      </c>
      <c r="J995" s="128">
        <v>3.71</v>
      </c>
    </row>
    <row r="996" spans="1:10" ht="25.5">
      <c r="A996" s="127" t="s">
        <v>755</v>
      </c>
      <c r="B996" s="62" t="s">
        <v>1002</v>
      </c>
      <c r="C996" s="62" t="s">
        <v>12</v>
      </c>
      <c r="D996" s="61" t="s">
        <v>1003</v>
      </c>
      <c r="E996" s="459" t="s">
        <v>758</v>
      </c>
      <c r="F996" s="459"/>
      <c r="G996" s="62" t="s">
        <v>14</v>
      </c>
      <c r="H996" s="88">
        <v>0.374</v>
      </c>
      <c r="I996" s="89">
        <v>26.21</v>
      </c>
      <c r="J996" s="128">
        <v>9.8000000000000007</v>
      </c>
    </row>
    <row r="997" spans="1:10" ht="25.5">
      <c r="A997" s="113"/>
      <c r="B997" s="114"/>
      <c r="C997" s="114"/>
      <c r="D997" s="115"/>
      <c r="E997" s="114" t="s">
        <v>745</v>
      </c>
      <c r="F997" s="116">
        <v>13.05</v>
      </c>
      <c r="G997" s="114" t="s">
        <v>746</v>
      </c>
      <c r="H997" s="116">
        <v>0</v>
      </c>
      <c r="I997" s="114" t="s">
        <v>747</v>
      </c>
      <c r="J997" s="117">
        <v>13.05</v>
      </c>
    </row>
    <row r="998" spans="1:10" ht="25.5">
      <c r="A998" s="113"/>
      <c r="B998" s="114"/>
      <c r="C998" s="114"/>
      <c r="D998" s="115"/>
      <c r="E998" s="114" t="s">
        <v>748</v>
      </c>
      <c r="F998" s="116">
        <v>9.1</v>
      </c>
      <c r="G998" s="114"/>
      <c r="H998" s="460" t="s">
        <v>749</v>
      </c>
      <c r="I998" s="460"/>
      <c r="J998" s="117">
        <v>43.8</v>
      </c>
    </row>
    <row r="999" spans="1:10" ht="26.25" thickBot="1">
      <c r="A999" s="118"/>
      <c r="B999" s="119"/>
      <c r="C999" s="119"/>
      <c r="D999" s="120"/>
      <c r="E999" s="119"/>
      <c r="F999" s="119"/>
      <c r="G999" s="119" t="s">
        <v>750</v>
      </c>
      <c r="H999" s="121" t="s">
        <v>1341</v>
      </c>
      <c r="I999" s="119" t="s">
        <v>752</v>
      </c>
      <c r="J999" s="122">
        <v>45226.559999999998</v>
      </c>
    </row>
    <row r="1000" spans="1:10" ht="15" thickTop="1">
      <c r="A1000" s="123"/>
      <c r="B1000" s="85"/>
      <c r="C1000" s="85"/>
      <c r="D1000" s="58"/>
      <c r="E1000" s="85"/>
      <c r="F1000" s="85"/>
      <c r="G1000" s="85"/>
      <c r="H1000" s="85"/>
      <c r="I1000" s="85"/>
      <c r="J1000" s="124"/>
    </row>
    <row r="1001" spans="1:10" ht="30">
      <c r="A1001" s="109" t="s">
        <v>264</v>
      </c>
      <c r="B1001" s="46" t="s">
        <v>1</v>
      </c>
      <c r="C1001" s="46" t="s">
        <v>2</v>
      </c>
      <c r="D1001" s="55" t="s">
        <v>3</v>
      </c>
      <c r="E1001" s="457" t="s">
        <v>742</v>
      </c>
      <c r="F1001" s="457"/>
      <c r="G1001" s="46" t="s">
        <v>4</v>
      </c>
      <c r="H1001" s="46" t="s">
        <v>5</v>
      </c>
      <c r="I1001" s="46" t="s">
        <v>6</v>
      </c>
      <c r="J1001" s="110" t="s">
        <v>7</v>
      </c>
    </row>
    <row r="1002" spans="1:10" ht="63.75">
      <c r="A1002" s="125" t="s">
        <v>753</v>
      </c>
      <c r="B1002" s="60" t="s">
        <v>265</v>
      </c>
      <c r="C1002" s="60" t="s">
        <v>12</v>
      </c>
      <c r="D1002" s="59" t="s">
        <v>266</v>
      </c>
      <c r="E1002" s="458" t="s">
        <v>1338</v>
      </c>
      <c r="F1002" s="458"/>
      <c r="G1002" s="60" t="s">
        <v>35</v>
      </c>
      <c r="H1002" s="86">
        <v>1</v>
      </c>
      <c r="I1002" s="87">
        <v>27.92</v>
      </c>
      <c r="J1002" s="126">
        <v>27.92</v>
      </c>
    </row>
    <row r="1003" spans="1:10" ht="38.25">
      <c r="A1003" s="127" t="s">
        <v>755</v>
      </c>
      <c r="B1003" s="62" t="s">
        <v>1344</v>
      </c>
      <c r="C1003" s="62" t="s">
        <v>12</v>
      </c>
      <c r="D1003" s="61" t="s">
        <v>1345</v>
      </c>
      <c r="E1003" s="459" t="s">
        <v>758</v>
      </c>
      <c r="F1003" s="459"/>
      <c r="G1003" s="62" t="s">
        <v>53</v>
      </c>
      <c r="H1003" s="88">
        <v>1.04E-2</v>
      </c>
      <c r="I1003" s="89">
        <v>2085.94</v>
      </c>
      <c r="J1003" s="128">
        <v>21.69</v>
      </c>
    </row>
    <row r="1004" spans="1:10" ht="25.5">
      <c r="A1004" s="127" t="s">
        <v>755</v>
      </c>
      <c r="B1004" s="62" t="s">
        <v>776</v>
      </c>
      <c r="C1004" s="62" t="s">
        <v>12</v>
      </c>
      <c r="D1004" s="61" t="s">
        <v>777</v>
      </c>
      <c r="E1004" s="459" t="s">
        <v>758</v>
      </c>
      <c r="F1004" s="459"/>
      <c r="G1004" s="62" t="s">
        <v>14</v>
      </c>
      <c r="H1004" s="88">
        <v>2.7199999999999998E-2</v>
      </c>
      <c r="I1004" s="89">
        <v>19.850000000000001</v>
      </c>
      <c r="J1004" s="128">
        <v>0.53</v>
      </c>
    </row>
    <row r="1005" spans="1:10" ht="25.5">
      <c r="A1005" s="127" t="s">
        <v>755</v>
      </c>
      <c r="B1005" s="62" t="s">
        <v>1002</v>
      </c>
      <c r="C1005" s="62" t="s">
        <v>12</v>
      </c>
      <c r="D1005" s="61" t="s">
        <v>1003</v>
      </c>
      <c r="E1005" s="459" t="s">
        <v>758</v>
      </c>
      <c r="F1005" s="459"/>
      <c r="G1005" s="62" t="s">
        <v>14</v>
      </c>
      <c r="H1005" s="88">
        <v>0.21759999999999999</v>
      </c>
      <c r="I1005" s="89">
        <v>26.21</v>
      </c>
      <c r="J1005" s="128">
        <v>5.7</v>
      </c>
    </row>
    <row r="1006" spans="1:10" ht="25.5">
      <c r="A1006" s="113"/>
      <c r="B1006" s="114"/>
      <c r="C1006" s="114"/>
      <c r="D1006" s="115"/>
      <c r="E1006" s="114" t="s">
        <v>745</v>
      </c>
      <c r="F1006" s="116">
        <v>5.79</v>
      </c>
      <c r="G1006" s="114" t="s">
        <v>746</v>
      </c>
      <c r="H1006" s="116">
        <v>0</v>
      </c>
      <c r="I1006" s="114" t="s">
        <v>747</v>
      </c>
      <c r="J1006" s="117">
        <v>5.79</v>
      </c>
    </row>
    <row r="1007" spans="1:10" ht="25.5">
      <c r="A1007" s="113"/>
      <c r="B1007" s="114"/>
      <c r="C1007" s="114"/>
      <c r="D1007" s="115"/>
      <c r="E1007" s="114" t="s">
        <v>748</v>
      </c>
      <c r="F1007" s="116">
        <v>7.32</v>
      </c>
      <c r="G1007" s="114"/>
      <c r="H1007" s="460" t="s">
        <v>749</v>
      </c>
      <c r="I1007" s="460"/>
      <c r="J1007" s="117">
        <v>35.24</v>
      </c>
    </row>
    <row r="1008" spans="1:10" ht="26.25" thickBot="1">
      <c r="A1008" s="118"/>
      <c r="B1008" s="119"/>
      <c r="C1008" s="119"/>
      <c r="D1008" s="120"/>
      <c r="E1008" s="119"/>
      <c r="F1008" s="119"/>
      <c r="G1008" s="119" t="s">
        <v>750</v>
      </c>
      <c r="H1008" s="121" t="s">
        <v>1346</v>
      </c>
      <c r="I1008" s="119" t="s">
        <v>752</v>
      </c>
      <c r="J1008" s="122">
        <v>31637.759999999998</v>
      </c>
    </row>
    <row r="1009" spans="1:10" ht="15" thickTop="1">
      <c r="A1009" s="123"/>
      <c r="B1009" s="85"/>
      <c r="C1009" s="85"/>
      <c r="D1009" s="58"/>
      <c r="E1009" s="85"/>
      <c r="F1009" s="85"/>
      <c r="G1009" s="85"/>
      <c r="H1009" s="85"/>
      <c r="I1009" s="85"/>
      <c r="J1009" s="124"/>
    </row>
    <row r="1010" spans="1:10" ht="30">
      <c r="A1010" s="109" t="s">
        <v>267</v>
      </c>
      <c r="B1010" s="46" t="s">
        <v>1</v>
      </c>
      <c r="C1010" s="46" t="s">
        <v>2</v>
      </c>
      <c r="D1010" s="55" t="s">
        <v>3</v>
      </c>
      <c r="E1010" s="457" t="s">
        <v>742</v>
      </c>
      <c r="F1010" s="457"/>
      <c r="G1010" s="46" t="s">
        <v>4</v>
      </c>
      <c r="H1010" s="46" t="s">
        <v>5</v>
      </c>
      <c r="I1010" s="46" t="s">
        <v>6</v>
      </c>
      <c r="J1010" s="110" t="s">
        <v>7</v>
      </c>
    </row>
    <row r="1011" spans="1:10" ht="51">
      <c r="A1011" s="125" t="s">
        <v>753</v>
      </c>
      <c r="B1011" s="60" t="s">
        <v>268</v>
      </c>
      <c r="C1011" s="60" t="s">
        <v>12</v>
      </c>
      <c r="D1011" s="59" t="s">
        <v>269</v>
      </c>
      <c r="E1011" s="458" t="s">
        <v>1338</v>
      </c>
      <c r="F1011" s="458"/>
      <c r="G1011" s="60" t="s">
        <v>35</v>
      </c>
      <c r="H1011" s="86">
        <v>1</v>
      </c>
      <c r="I1011" s="87">
        <v>76.489999999999995</v>
      </c>
      <c r="J1011" s="126">
        <v>76.489999999999995</v>
      </c>
    </row>
    <row r="1012" spans="1:10" ht="25.5">
      <c r="A1012" s="127" t="s">
        <v>755</v>
      </c>
      <c r="B1012" s="62" t="s">
        <v>776</v>
      </c>
      <c r="C1012" s="62" t="s">
        <v>12</v>
      </c>
      <c r="D1012" s="61" t="s">
        <v>777</v>
      </c>
      <c r="E1012" s="459" t="s">
        <v>758</v>
      </c>
      <c r="F1012" s="459"/>
      <c r="G1012" s="62" t="s">
        <v>14</v>
      </c>
      <c r="H1012" s="88">
        <v>0.31380000000000002</v>
      </c>
      <c r="I1012" s="89">
        <v>19.850000000000001</v>
      </c>
      <c r="J1012" s="128">
        <v>6.22</v>
      </c>
    </row>
    <row r="1013" spans="1:10" ht="25.5">
      <c r="A1013" s="127" t="s">
        <v>755</v>
      </c>
      <c r="B1013" s="62" t="s">
        <v>1347</v>
      </c>
      <c r="C1013" s="62" t="s">
        <v>12</v>
      </c>
      <c r="D1013" s="61" t="s">
        <v>1348</v>
      </c>
      <c r="E1013" s="459" t="s">
        <v>758</v>
      </c>
      <c r="F1013" s="459"/>
      <c r="G1013" s="62" t="s">
        <v>14</v>
      </c>
      <c r="H1013" s="88">
        <v>0.69699999999999995</v>
      </c>
      <c r="I1013" s="89">
        <v>30.12</v>
      </c>
      <c r="J1013" s="128">
        <v>20.99</v>
      </c>
    </row>
    <row r="1014" spans="1:10">
      <c r="A1014" s="129" t="s">
        <v>743</v>
      </c>
      <c r="B1014" s="64" t="s">
        <v>1349</v>
      </c>
      <c r="C1014" s="64" t="s">
        <v>12</v>
      </c>
      <c r="D1014" s="63" t="s">
        <v>1350</v>
      </c>
      <c r="E1014" s="456" t="s">
        <v>766</v>
      </c>
      <c r="F1014" s="456"/>
      <c r="G1014" s="64" t="s">
        <v>80</v>
      </c>
      <c r="H1014" s="90">
        <v>6.85</v>
      </c>
      <c r="I1014" s="91">
        <v>0.97</v>
      </c>
      <c r="J1014" s="130">
        <v>6.64</v>
      </c>
    </row>
    <row r="1015" spans="1:10">
      <c r="A1015" s="129" t="s">
        <v>743</v>
      </c>
      <c r="B1015" s="64" t="s">
        <v>1351</v>
      </c>
      <c r="C1015" s="64" t="s">
        <v>12</v>
      </c>
      <c r="D1015" s="63" t="s">
        <v>1352</v>
      </c>
      <c r="E1015" s="456" t="s">
        <v>766</v>
      </c>
      <c r="F1015" s="456"/>
      <c r="G1015" s="64" t="s">
        <v>80</v>
      </c>
      <c r="H1015" s="90">
        <v>0.222</v>
      </c>
      <c r="I1015" s="91">
        <v>5.69</v>
      </c>
      <c r="J1015" s="130">
        <v>1.26</v>
      </c>
    </row>
    <row r="1016" spans="1:10" ht="25.5">
      <c r="A1016" s="129" t="s">
        <v>743</v>
      </c>
      <c r="B1016" s="64" t="s">
        <v>1353</v>
      </c>
      <c r="C1016" s="64" t="s">
        <v>12</v>
      </c>
      <c r="D1016" s="63" t="s">
        <v>1354</v>
      </c>
      <c r="E1016" s="456" t="s">
        <v>766</v>
      </c>
      <c r="F1016" s="456"/>
      <c r="G1016" s="64" t="s">
        <v>25</v>
      </c>
      <c r="H1016" s="90">
        <v>1.0798000000000001</v>
      </c>
      <c r="I1016" s="91">
        <v>38.33</v>
      </c>
      <c r="J1016" s="130">
        <v>41.38</v>
      </c>
    </row>
    <row r="1017" spans="1:10" ht="25.5">
      <c r="A1017" s="113"/>
      <c r="B1017" s="114"/>
      <c r="C1017" s="114"/>
      <c r="D1017" s="115"/>
      <c r="E1017" s="114" t="s">
        <v>745</v>
      </c>
      <c r="F1017" s="116">
        <v>22.63</v>
      </c>
      <c r="G1017" s="114" t="s">
        <v>746</v>
      </c>
      <c r="H1017" s="116">
        <v>0</v>
      </c>
      <c r="I1017" s="114" t="s">
        <v>747</v>
      </c>
      <c r="J1017" s="117">
        <v>22.63</v>
      </c>
    </row>
    <row r="1018" spans="1:10" ht="25.5">
      <c r="A1018" s="113"/>
      <c r="B1018" s="114"/>
      <c r="C1018" s="114"/>
      <c r="D1018" s="115"/>
      <c r="E1018" s="114" t="s">
        <v>748</v>
      </c>
      <c r="F1018" s="116">
        <v>20.07</v>
      </c>
      <c r="G1018" s="114"/>
      <c r="H1018" s="460" t="s">
        <v>749</v>
      </c>
      <c r="I1018" s="460"/>
      <c r="J1018" s="117">
        <v>96.56</v>
      </c>
    </row>
    <row r="1019" spans="1:10" ht="26.25" thickBot="1">
      <c r="A1019" s="118"/>
      <c r="B1019" s="119"/>
      <c r="C1019" s="119"/>
      <c r="D1019" s="120"/>
      <c r="E1019" s="119"/>
      <c r="F1019" s="119"/>
      <c r="G1019" s="119" t="s">
        <v>750</v>
      </c>
      <c r="H1019" s="121" t="s">
        <v>1355</v>
      </c>
      <c r="I1019" s="119" t="s">
        <v>752</v>
      </c>
      <c r="J1019" s="122">
        <v>9995.89</v>
      </c>
    </row>
    <row r="1020" spans="1:10" ht="15" thickTop="1">
      <c r="A1020" s="123"/>
      <c r="B1020" s="85"/>
      <c r="C1020" s="85"/>
      <c r="D1020" s="58"/>
      <c r="E1020" s="85"/>
      <c r="F1020" s="85"/>
      <c r="G1020" s="85"/>
      <c r="H1020" s="85"/>
      <c r="I1020" s="85"/>
      <c r="J1020" s="124"/>
    </row>
    <row r="1021" spans="1:10" ht="30">
      <c r="A1021" s="109" t="s">
        <v>270</v>
      </c>
      <c r="B1021" s="46" t="s">
        <v>1</v>
      </c>
      <c r="C1021" s="46" t="s">
        <v>2</v>
      </c>
      <c r="D1021" s="55" t="s">
        <v>3</v>
      </c>
      <c r="E1021" s="457" t="s">
        <v>742</v>
      </c>
      <c r="F1021" s="457"/>
      <c r="G1021" s="46" t="s">
        <v>4</v>
      </c>
      <c r="H1021" s="46" t="s">
        <v>5</v>
      </c>
      <c r="I1021" s="46" t="s">
        <v>6</v>
      </c>
      <c r="J1021" s="110" t="s">
        <v>7</v>
      </c>
    </row>
    <row r="1022" spans="1:10" ht="38.25">
      <c r="A1022" s="125" t="s">
        <v>753</v>
      </c>
      <c r="B1022" s="60" t="s">
        <v>271</v>
      </c>
      <c r="C1022" s="60" t="s">
        <v>12</v>
      </c>
      <c r="D1022" s="59" t="s">
        <v>272</v>
      </c>
      <c r="E1022" s="458" t="s">
        <v>1338</v>
      </c>
      <c r="F1022" s="458"/>
      <c r="G1022" s="60" t="s">
        <v>35</v>
      </c>
      <c r="H1022" s="86">
        <v>1</v>
      </c>
      <c r="I1022" s="87">
        <v>340.12</v>
      </c>
      <c r="J1022" s="126">
        <v>340.12</v>
      </c>
    </row>
    <row r="1023" spans="1:10" ht="25.5">
      <c r="A1023" s="127" t="s">
        <v>755</v>
      </c>
      <c r="B1023" s="62" t="s">
        <v>776</v>
      </c>
      <c r="C1023" s="62" t="s">
        <v>12</v>
      </c>
      <c r="D1023" s="61" t="s">
        <v>777</v>
      </c>
      <c r="E1023" s="459" t="s">
        <v>758</v>
      </c>
      <c r="F1023" s="459"/>
      <c r="G1023" s="62" t="s">
        <v>14</v>
      </c>
      <c r="H1023" s="88">
        <v>0.57799999999999996</v>
      </c>
      <c r="I1023" s="89">
        <v>19.850000000000001</v>
      </c>
      <c r="J1023" s="128">
        <v>11.47</v>
      </c>
    </row>
    <row r="1024" spans="1:10" ht="25.5">
      <c r="A1024" s="127" t="s">
        <v>755</v>
      </c>
      <c r="B1024" s="62" t="s">
        <v>1347</v>
      </c>
      <c r="C1024" s="62" t="s">
        <v>12</v>
      </c>
      <c r="D1024" s="61" t="s">
        <v>1348</v>
      </c>
      <c r="E1024" s="459" t="s">
        <v>758</v>
      </c>
      <c r="F1024" s="459"/>
      <c r="G1024" s="62" t="s">
        <v>14</v>
      </c>
      <c r="H1024" s="88">
        <v>1.1559999999999999</v>
      </c>
      <c r="I1024" s="89">
        <v>30.12</v>
      </c>
      <c r="J1024" s="128">
        <v>34.81</v>
      </c>
    </row>
    <row r="1025" spans="1:10">
      <c r="A1025" s="129" t="s">
        <v>743</v>
      </c>
      <c r="B1025" s="64" t="s">
        <v>1356</v>
      </c>
      <c r="C1025" s="64" t="s">
        <v>12</v>
      </c>
      <c r="D1025" s="63" t="s">
        <v>1357</v>
      </c>
      <c r="E1025" s="456" t="s">
        <v>766</v>
      </c>
      <c r="F1025" s="456"/>
      <c r="G1025" s="64" t="s">
        <v>80</v>
      </c>
      <c r="H1025" s="90">
        <v>7.73</v>
      </c>
      <c r="I1025" s="91">
        <v>3.42</v>
      </c>
      <c r="J1025" s="130">
        <v>26.43</v>
      </c>
    </row>
    <row r="1026" spans="1:10" ht="38.25">
      <c r="A1026" s="129" t="s">
        <v>743</v>
      </c>
      <c r="B1026" s="64" t="s">
        <v>1358</v>
      </c>
      <c r="C1026" s="64" t="s">
        <v>12</v>
      </c>
      <c r="D1026" s="63" t="s">
        <v>1359</v>
      </c>
      <c r="E1026" s="456" t="s">
        <v>766</v>
      </c>
      <c r="F1026" s="456"/>
      <c r="G1026" s="64" t="s">
        <v>35</v>
      </c>
      <c r="H1026" s="90">
        <v>1.05</v>
      </c>
      <c r="I1026" s="91">
        <v>254.68</v>
      </c>
      <c r="J1026" s="130">
        <v>267.41000000000003</v>
      </c>
    </row>
    <row r="1027" spans="1:10" ht="25.5">
      <c r="A1027" s="113"/>
      <c r="B1027" s="114"/>
      <c r="C1027" s="114"/>
      <c r="D1027" s="115"/>
      <c r="E1027" s="114" t="s">
        <v>745</v>
      </c>
      <c r="F1027" s="116">
        <v>38.42</v>
      </c>
      <c r="G1027" s="114" t="s">
        <v>746</v>
      </c>
      <c r="H1027" s="116">
        <v>0</v>
      </c>
      <c r="I1027" s="114" t="s">
        <v>747</v>
      </c>
      <c r="J1027" s="117">
        <v>38.42</v>
      </c>
    </row>
    <row r="1028" spans="1:10" ht="25.5">
      <c r="A1028" s="113"/>
      <c r="B1028" s="114"/>
      <c r="C1028" s="114"/>
      <c r="D1028" s="115"/>
      <c r="E1028" s="114" t="s">
        <v>748</v>
      </c>
      <c r="F1028" s="116">
        <v>89.24</v>
      </c>
      <c r="G1028" s="114"/>
      <c r="H1028" s="460" t="s">
        <v>749</v>
      </c>
      <c r="I1028" s="460"/>
      <c r="J1028" s="117">
        <v>429.36</v>
      </c>
    </row>
    <row r="1029" spans="1:10" ht="26.25" thickBot="1">
      <c r="A1029" s="118"/>
      <c r="B1029" s="119"/>
      <c r="C1029" s="119"/>
      <c r="D1029" s="120"/>
      <c r="E1029" s="119"/>
      <c r="F1029" s="119"/>
      <c r="G1029" s="119" t="s">
        <v>750</v>
      </c>
      <c r="H1029" s="121" t="s">
        <v>1360</v>
      </c>
      <c r="I1029" s="119" t="s">
        <v>752</v>
      </c>
      <c r="J1029" s="122">
        <v>5160.8999999999996</v>
      </c>
    </row>
    <row r="1030" spans="1:10" ht="15" thickTop="1">
      <c r="A1030" s="123"/>
      <c r="B1030" s="85"/>
      <c r="C1030" s="85"/>
      <c r="D1030" s="58"/>
      <c r="E1030" s="85"/>
      <c r="F1030" s="85"/>
      <c r="G1030" s="85"/>
      <c r="H1030" s="85"/>
      <c r="I1030" s="85"/>
      <c r="J1030" s="124"/>
    </row>
    <row r="1031" spans="1:10" ht="30">
      <c r="A1031" s="109" t="s">
        <v>273</v>
      </c>
      <c r="B1031" s="46" t="s">
        <v>1</v>
      </c>
      <c r="C1031" s="46" t="s">
        <v>2</v>
      </c>
      <c r="D1031" s="55" t="s">
        <v>3</v>
      </c>
      <c r="E1031" s="457" t="s">
        <v>742</v>
      </c>
      <c r="F1031" s="457"/>
      <c r="G1031" s="46" t="s">
        <v>4</v>
      </c>
      <c r="H1031" s="46" t="s">
        <v>5</v>
      </c>
      <c r="I1031" s="46" t="s">
        <v>6</v>
      </c>
      <c r="J1031" s="110" t="s">
        <v>7</v>
      </c>
    </row>
    <row r="1032" spans="1:10" ht="38.25">
      <c r="A1032" s="125" t="s">
        <v>753</v>
      </c>
      <c r="B1032" s="60" t="s">
        <v>271</v>
      </c>
      <c r="C1032" s="60" t="s">
        <v>12</v>
      </c>
      <c r="D1032" s="59" t="s">
        <v>272</v>
      </c>
      <c r="E1032" s="458" t="s">
        <v>1338</v>
      </c>
      <c r="F1032" s="458"/>
      <c r="G1032" s="60" t="s">
        <v>35</v>
      </c>
      <c r="H1032" s="86">
        <v>1</v>
      </c>
      <c r="I1032" s="87">
        <v>340.12</v>
      </c>
      <c r="J1032" s="126">
        <v>340.12</v>
      </c>
    </row>
    <row r="1033" spans="1:10" ht="25.5">
      <c r="A1033" s="127" t="s">
        <v>755</v>
      </c>
      <c r="B1033" s="62" t="s">
        <v>776</v>
      </c>
      <c r="C1033" s="62" t="s">
        <v>12</v>
      </c>
      <c r="D1033" s="61" t="s">
        <v>777</v>
      </c>
      <c r="E1033" s="459" t="s">
        <v>758</v>
      </c>
      <c r="F1033" s="459"/>
      <c r="G1033" s="62" t="s">
        <v>14</v>
      </c>
      <c r="H1033" s="88">
        <v>0.57799999999999996</v>
      </c>
      <c r="I1033" s="89">
        <v>19.850000000000001</v>
      </c>
      <c r="J1033" s="128">
        <v>11.47</v>
      </c>
    </row>
    <row r="1034" spans="1:10" ht="25.5">
      <c r="A1034" s="127" t="s">
        <v>755</v>
      </c>
      <c r="B1034" s="62" t="s">
        <v>1347</v>
      </c>
      <c r="C1034" s="62" t="s">
        <v>12</v>
      </c>
      <c r="D1034" s="61" t="s">
        <v>1348</v>
      </c>
      <c r="E1034" s="459" t="s">
        <v>758</v>
      </c>
      <c r="F1034" s="459"/>
      <c r="G1034" s="62" t="s">
        <v>14</v>
      </c>
      <c r="H1034" s="88">
        <v>1.1559999999999999</v>
      </c>
      <c r="I1034" s="89">
        <v>30.12</v>
      </c>
      <c r="J1034" s="128">
        <v>34.81</v>
      </c>
    </row>
    <row r="1035" spans="1:10">
      <c r="A1035" s="129" t="s">
        <v>743</v>
      </c>
      <c r="B1035" s="64" t="s">
        <v>1356</v>
      </c>
      <c r="C1035" s="64" t="s">
        <v>12</v>
      </c>
      <c r="D1035" s="63" t="s">
        <v>1357</v>
      </c>
      <c r="E1035" s="456" t="s">
        <v>766</v>
      </c>
      <c r="F1035" s="456"/>
      <c r="G1035" s="64" t="s">
        <v>80</v>
      </c>
      <c r="H1035" s="90">
        <v>7.73</v>
      </c>
      <c r="I1035" s="91">
        <v>3.42</v>
      </c>
      <c r="J1035" s="130">
        <v>26.43</v>
      </c>
    </row>
    <row r="1036" spans="1:10" ht="38.25">
      <c r="A1036" s="129" t="s">
        <v>743</v>
      </c>
      <c r="B1036" s="64" t="s">
        <v>1358</v>
      </c>
      <c r="C1036" s="64" t="s">
        <v>12</v>
      </c>
      <c r="D1036" s="63" t="s">
        <v>1359</v>
      </c>
      <c r="E1036" s="456" t="s">
        <v>766</v>
      </c>
      <c r="F1036" s="456"/>
      <c r="G1036" s="64" t="s">
        <v>35</v>
      </c>
      <c r="H1036" s="90">
        <v>1.05</v>
      </c>
      <c r="I1036" s="91">
        <v>254.68</v>
      </c>
      <c r="J1036" s="130">
        <v>267.41000000000003</v>
      </c>
    </row>
    <row r="1037" spans="1:10" ht="25.5">
      <c r="A1037" s="113"/>
      <c r="B1037" s="114"/>
      <c r="C1037" s="114"/>
      <c r="D1037" s="115"/>
      <c r="E1037" s="114" t="s">
        <v>745</v>
      </c>
      <c r="F1037" s="116">
        <v>38.42</v>
      </c>
      <c r="G1037" s="114" t="s">
        <v>746</v>
      </c>
      <c r="H1037" s="116">
        <v>0</v>
      </c>
      <c r="I1037" s="114" t="s">
        <v>747</v>
      </c>
      <c r="J1037" s="117">
        <v>38.42</v>
      </c>
    </row>
    <row r="1038" spans="1:10" ht="25.5">
      <c r="A1038" s="113"/>
      <c r="B1038" s="114"/>
      <c r="C1038" s="114"/>
      <c r="D1038" s="115"/>
      <c r="E1038" s="114" t="s">
        <v>748</v>
      </c>
      <c r="F1038" s="116">
        <v>89.24</v>
      </c>
      <c r="G1038" s="114"/>
      <c r="H1038" s="460" t="s">
        <v>749</v>
      </c>
      <c r="I1038" s="460"/>
      <c r="J1038" s="117">
        <v>429.36</v>
      </c>
    </row>
    <row r="1039" spans="1:10" ht="26.25" thickBot="1">
      <c r="A1039" s="118"/>
      <c r="B1039" s="119"/>
      <c r="C1039" s="119"/>
      <c r="D1039" s="120"/>
      <c r="E1039" s="119"/>
      <c r="F1039" s="119"/>
      <c r="G1039" s="119" t="s">
        <v>750</v>
      </c>
      <c r="H1039" s="121" t="s">
        <v>1361</v>
      </c>
      <c r="I1039" s="119" t="s">
        <v>752</v>
      </c>
      <c r="J1039" s="122">
        <v>4916.17</v>
      </c>
    </row>
    <row r="1040" spans="1:10" ht="15" thickTop="1">
      <c r="A1040" s="123"/>
      <c r="B1040" s="85"/>
      <c r="C1040" s="85"/>
      <c r="D1040" s="58"/>
      <c r="E1040" s="85"/>
      <c r="F1040" s="85"/>
      <c r="G1040" s="85"/>
      <c r="H1040" s="85"/>
      <c r="I1040" s="85"/>
      <c r="J1040" s="124"/>
    </row>
    <row r="1041" spans="1:10" ht="30">
      <c r="A1041" s="109" t="s">
        <v>274</v>
      </c>
      <c r="B1041" s="46" t="s">
        <v>1</v>
      </c>
      <c r="C1041" s="46" t="s">
        <v>2</v>
      </c>
      <c r="D1041" s="55" t="s">
        <v>3</v>
      </c>
      <c r="E1041" s="457" t="s">
        <v>742</v>
      </c>
      <c r="F1041" s="457"/>
      <c r="G1041" s="46" t="s">
        <v>4</v>
      </c>
      <c r="H1041" s="46" t="s">
        <v>5</v>
      </c>
      <c r="I1041" s="46" t="s">
        <v>6</v>
      </c>
      <c r="J1041" s="110" t="s">
        <v>7</v>
      </c>
    </row>
    <row r="1042" spans="1:10" ht="38.25">
      <c r="A1042" s="125" t="s">
        <v>753</v>
      </c>
      <c r="B1042" s="60" t="s">
        <v>271</v>
      </c>
      <c r="C1042" s="60" t="s">
        <v>12</v>
      </c>
      <c r="D1042" s="59" t="s">
        <v>272</v>
      </c>
      <c r="E1042" s="458" t="s">
        <v>1338</v>
      </c>
      <c r="F1042" s="458"/>
      <c r="G1042" s="60" t="s">
        <v>35</v>
      </c>
      <c r="H1042" s="86">
        <v>1</v>
      </c>
      <c r="I1042" s="87">
        <v>340.12</v>
      </c>
      <c r="J1042" s="126">
        <v>340.12</v>
      </c>
    </row>
    <row r="1043" spans="1:10" ht="25.5">
      <c r="A1043" s="127" t="s">
        <v>755</v>
      </c>
      <c r="B1043" s="62" t="s">
        <v>776</v>
      </c>
      <c r="C1043" s="62" t="s">
        <v>12</v>
      </c>
      <c r="D1043" s="61" t="s">
        <v>777</v>
      </c>
      <c r="E1043" s="459" t="s">
        <v>758</v>
      </c>
      <c r="F1043" s="459"/>
      <c r="G1043" s="62" t="s">
        <v>14</v>
      </c>
      <c r="H1043" s="88">
        <v>0.57799999999999996</v>
      </c>
      <c r="I1043" s="89">
        <v>19.850000000000001</v>
      </c>
      <c r="J1043" s="128">
        <v>11.47</v>
      </c>
    </row>
    <row r="1044" spans="1:10" ht="25.5">
      <c r="A1044" s="127" t="s">
        <v>755</v>
      </c>
      <c r="B1044" s="62" t="s">
        <v>1347</v>
      </c>
      <c r="C1044" s="62" t="s">
        <v>12</v>
      </c>
      <c r="D1044" s="61" t="s">
        <v>1348</v>
      </c>
      <c r="E1044" s="459" t="s">
        <v>758</v>
      </c>
      <c r="F1044" s="459"/>
      <c r="G1044" s="62" t="s">
        <v>14</v>
      </c>
      <c r="H1044" s="88">
        <v>1.1559999999999999</v>
      </c>
      <c r="I1044" s="89">
        <v>30.12</v>
      </c>
      <c r="J1044" s="128">
        <v>34.81</v>
      </c>
    </row>
    <row r="1045" spans="1:10">
      <c r="A1045" s="129" t="s">
        <v>743</v>
      </c>
      <c r="B1045" s="64" t="s">
        <v>1356</v>
      </c>
      <c r="C1045" s="64" t="s">
        <v>12</v>
      </c>
      <c r="D1045" s="63" t="s">
        <v>1357</v>
      </c>
      <c r="E1045" s="456" t="s">
        <v>766</v>
      </c>
      <c r="F1045" s="456"/>
      <c r="G1045" s="64" t="s">
        <v>80</v>
      </c>
      <c r="H1045" s="90">
        <v>7.73</v>
      </c>
      <c r="I1045" s="91">
        <v>3.42</v>
      </c>
      <c r="J1045" s="130">
        <v>26.43</v>
      </c>
    </row>
    <row r="1046" spans="1:10" ht="38.25">
      <c r="A1046" s="129" t="s">
        <v>743</v>
      </c>
      <c r="B1046" s="64" t="s">
        <v>1358</v>
      </c>
      <c r="C1046" s="64" t="s">
        <v>12</v>
      </c>
      <c r="D1046" s="63" t="s">
        <v>1359</v>
      </c>
      <c r="E1046" s="456" t="s">
        <v>766</v>
      </c>
      <c r="F1046" s="456"/>
      <c r="G1046" s="64" t="s">
        <v>35</v>
      </c>
      <c r="H1046" s="90">
        <v>1.05</v>
      </c>
      <c r="I1046" s="91">
        <v>254.68</v>
      </c>
      <c r="J1046" s="130">
        <v>267.41000000000003</v>
      </c>
    </row>
    <row r="1047" spans="1:10" ht="25.5">
      <c r="A1047" s="113"/>
      <c r="B1047" s="114"/>
      <c r="C1047" s="114"/>
      <c r="D1047" s="115"/>
      <c r="E1047" s="114" t="s">
        <v>745</v>
      </c>
      <c r="F1047" s="116">
        <v>38.42</v>
      </c>
      <c r="G1047" s="114" t="s">
        <v>746</v>
      </c>
      <c r="H1047" s="116">
        <v>0</v>
      </c>
      <c r="I1047" s="114" t="s">
        <v>747</v>
      </c>
      <c r="J1047" s="117">
        <v>38.42</v>
      </c>
    </row>
    <row r="1048" spans="1:10" ht="25.5">
      <c r="A1048" s="113"/>
      <c r="B1048" s="114"/>
      <c r="C1048" s="114"/>
      <c r="D1048" s="115"/>
      <c r="E1048" s="114" t="s">
        <v>748</v>
      </c>
      <c r="F1048" s="116">
        <v>89.24</v>
      </c>
      <c r="G1048" s="114"/>
      <c r="H1048" s="460" t="s">
        <v>749</v>
      </c>
      <c r="I1048" s="460"/>
      <c r="J1048" s="117">
        <v>429.36</v>
      </c>
    </row>
    <row r="1049" spans="1:10" ht="26.25" thickBot="1">
      <c r="A1049" s="118"/>
      <c r="B1049" s="119"/>
      <c r="C1049" s="119"/>
      <c r="D1049" s="120"/>
      <c r="E1049" s="119"/>
      <c r="F1049" s="119"/>
      <c r="G1049" s="119" t="s">
        <v>750</v>
      </c>
      <c r="H1049" s="121" t="s">
        <v>1362</v>
      </c>
      <c r="I1049" s="119" t="s">
        <v>752</v>
      </c>
      <c r="J1049" s="122">
        <v>3349</v>
      </c>
    </row>
    <row r="1050" spans="1:10" ht="15" thickTop="1">
      <c r="A1050" s="123"/>
      <c r="B1050" s="85"/>
      <c r="C1050" s="85"/>
      <c r="D1050" s="58"/>
      <c r="E1050" s="85"/>
      <c r="F1050" s="85"/>
      <c r="G1050" s="85"/>
      <c r="H1050" s="85"/>
      <c r="I1050" s="85"/>
      <c r="J1050" s="124"/>
    </row>
    <row r="1051" spans="1:10">
      <c r="A1051" s="107" t="s">
        <v>275</v>
      </c>
      <c r="B1051" s="82"/>
      <c r="C1051" s="82"/>
      <c r="D1051" s="54" t="s">
        <v>276</v>
      </c>
      <c r="E1051" s="82"/>
      <c r="F1051" s="461"/>
      <c r="G1051" s="461"/>
      <c r="H1051" s="82"/>
      <c r="I1051" s="82"/>
      <c r="J1051" s="108">
        <v>9849.41</v>
      </c>
    </row>
    <row r="1052" spans="1:10" ht="30">
      <c r="A1052" s="109" t="s">
        <v>277</v>
      </c>
      <c r="B1052" s="46" t="s">
        <v>1</v>
      </c>
      <c r="C1052" s="46" t="s">
        <v>2</v>
      </c>
      <c r="D1052" s="55" t="s">
        <v>3</v>
      </c>
      <c r="E1052" s="457" t="s">
        <v>742</v>
      </c>
      <c r="F1052" s="457"/>
      <c r="G1052" s="46" t="s">
        <v>4</v>
      </c>
      <c r="H1052" s="46" t="s">
        <v>5</v>
      </c>
      <c r="I1052" s="46" t="s">
        <v>6</v>
      </c>
      <c r="J1052" s="110" t="s">
        <v>7</v>
      </c>
    </row>
    <row r="1053" spans="1:10" ht="63.75">
      <c r="A1053" s="125" t="s">
        <v>753</v>
      </c>
      <c r="B1053" s="60" t="s">
        <v>278</v>
      </c>
      <c r="C1053" s="60" t="s">
        <v>12</v>
      </c>
      <c r="D1053" s="59" t="s">
        <v>279</v>
      </c>
      <c r="E1053" s="458" t="s">
        <v>1155</v>
      </c>
      <c r="F1053" s="458"/>
      <c r="G1053" s="60" t="s">
        <v>35</v>
      </c>
      <c r="H1053" s="86">
        <v>1</v>
      </c>
      <c r="I1053" s="87">
        <v>49.68</v>
      </c>
      <c r="J1053" s="126">
        <v>49.68</v>
      </c>
    </row>
    <row r="1054" spans="1:10" ht="38.25">
      <c r="A1054" s="127" t="s">
        <v>755</v>
      </c>
      <c r="B1054" s="62" t="s">
        <v>1363</v>
      </c>
      <c r="C1054" s="62" t="s">
        <v>12</v>
      </c>
      <c r="D1054" s="61" t="s">
        <v>1364</v>
      </c>
      <c r="E1054" s="459" t="s">
        <v>758</v>
      </c>
      <c r="F1054" s="459"/>
      <c r="G1054" s="62" t="s">
        <v>53</v>
      </c>
      <c r="H1054" s="88">
        <v>4.3099999999999999E-2</v>
      </c>
      <c r="I1054" s="89">
        <v>813.74</v>
      </c>
      <c r="J1054" s="128">
        <v>35.07</v>
      </c>
    </row>
    <row r="1055" spans="1:10" ht="25.5">
      <c r="A1055" s="127" t="s">
        <v>755</v>
      </c>
      <c r="B1055" s="62" t="s">
        <v>1002</v>
      </c>
      <c r="C1055" s="62" t="s">
        <v>12</v>
      </c>
      <c r="D1055" s="61" t="s">
        <v>1003</v>
      </c>
      <c r="E1055" s="459" t="s">
        <v>758</v>
      </c>
      <c r="F1055" s="459"/>
      <c r="G1055" s="62" t="s">
        <v>14</v>
      </c>
      <c r="H1055" s="88">
        <v>0.245</v>
      </c>
      <c r="I1055" s="89">
        <v>26.21</v>
      </c>
      <c r="J1055" s="128">
        <v>6.42</v>
      </c>
    </row>
    <row r="1056" spans="1:10" ht="25.5">
      <c r="A1056" s="127" t="s">
        <v>755</v>
      </c>
      <c r="B1056" s="62" t="s">
        <v>776</v>
      </c>
      <c r="C1056" s="62" t="s">
        <v>12</v>
      </c>
      <c r="D1056" s="61" t="s">
        <v>777</v>
      </c>
      <c r="E1056" s="459" t="s">
        <v>758</v>
      </c>
      <c r="F1056" s="459"/>
      <c r="G1056" s="62" t="s">
        <v>14</v>
      </c>
      <c r="H1056" s="88">
        <v>0.123</v>
      </c>
      <c r="I1056" s="89">
        <v>19.850000000000001</v>
      </c>
      <c r="J1056" s="128">
        <v>2.44</v>
      </c>
    </row>
    <row r="1057" spans="1:10" ht="25.5">
      <c r="A1057" s="129" t="s">
        <v>743</v>
      </c>
      <c r="B1057" s="64" t="s">
        <v>1365</v>
      </c>
      <c r="C1057" s="64" t="s">
        <v>12</v>
      </c>
      <c r="D1057" s="63" t="s">
        <v>1366</v>
      </c>
      <c r="E1057" s="456" t="s">
        <v>766</v>
      </c>
      <c r="F1057" s="456"/>
      <c r="G1057" s="64" t="s">
        <v>1029</v>
      </c>
      <c r="H1057" s="90">
        <v>0.21</v>
      </c>
      <c r="I1057" s="91">
        <v>24.75</v>
      </c>
      <c r="J1057" s="130">
        <v>5.19</v>
      </c>
    </row>
    <row r="1058" spans="1:10">
      <c r="A1058" s="129" t="s">
        <v>743</v>
      </c>
      <c r="B1058" s="64" t="s">
        <v>784</v>
      </c>
      <c r="C1058" s="64" t="s">
        <v>12</v>
      </c>
      <c r="D1058" s="63" t="s">
        <v>785</v>
      </c>
      <c r="E1058" s="456" t="s">
        <v>766</v>
      </c>
      <c r="F1058" s="456"/>
      <c r="G1058" s="64" t="s">
        <v>80</v>
      </c>
      <c r="H1058" s="90">
        <v>0.5</v>
      </c>
      <c r="I1058" s="91">
        <v>1.1200000000000001</v>
      </c>
      <c r="J1058" s="130">
        <v>0.56000000000000005</v>
      </c>
    </row>
    <row r="1059" spans="1:10" ht="25.5">
      <c r="A1059" s="113"/>
      <c r="B1059" s="114"/>
      <c r="C1059" s="114"/>
      <c r="D1059" s="115"/>
      <c r="E1059" s="114" t="s">
        <v>745</v>
      </c>
      <c r="F1059" s="116">
        <v>10.39</v>
      </c>
      <c r="G1059" s="114" t="s">
        <v>746</v>
      </c>
      <c r="H1059" s="116">
        <v>0</v>
      </c>
      <c r="I1059" s="114" t="s">
        <v>747</v>
      </c>
      <c r="J1059" s="117">
        <v>10.39</v>
      </c>
    </row>
    <row r="1060" spans="1:10" ht="25.5">
      <c r="A1060" s="113"/>
      <c r="B1060" s="114"/>
      <c r="C1060" s="114"/>
      <c r="D1060" s="115"/>
      <c r="E1060" s="114" t="s">
        <v>748</v>
      </c>
      <c r="F1060" s="116">
        <v>13.03</v>
      </c>
      <c r="G1060" s="114"/>
      <c r="H1060" s="460" t="s">
        <v>749</v>
      </c>
      <c r="I1060" s="460"/>
      <c r="J1060" s="117">
        <v>62.71</v>
      </c>
    </row>
    <row r="1061" spans="1:10" ht="26.25" thickBot="1">
      <c r="A1061" s="118"/>
      <c r="B1061" s="119"/>
      <c r="C1061" s="119"/>
      <c r="D1061" s="120"/>
      <c r="E1061" s="119"/>
      <c r="F1061" s="119"/>
      <c r="G1061" s="119" t="s">
        <v>750</v>
      </c>
      <c r="H1061" s="121" t="s">
        <v>1367</v>
      </c>
      <c r="I1061" s="119" t="s">
        <v>752</v>
      </c>
      <c r="J1061" s="122">
        <v>407.61</v>
      </c>
    </row>
    <row r="1062" spans="1:10" ht="15" thickTop="1">
      <c r="A1062" s="123"/>
      <c r="B1062" s="85"/>
      <c r="C1062" s="85"/>
      <c r="D1062" s="58"/>
      <c r="E1062" s="85"/>
      <c r="F1062" s="85"/>
      <c r="G1062" s="85"/>
      <c r="H1062" s="85"/>
      <c r="I1062" s="85"/>
      <c r="J1062" s="124"/>
    </row>
    <row r="1063" spans="1:10" ht="30">
      <c r="A1063" s="109" t="s">
        <v>280</v>
      </c>
      <c r="B1063" s="46" t="s">
        <v>1</v>
      </c>
      <c r="C1063" s="46" t="s">
        <v>2</v>
      </c>
      <c r="D1063" s="55" t="s">
        <v>3</v>
      </c>
      <c r="E1063" s="457" t="s">
        <v>742</v>
      </c>
      <c r="F1063" s="457"/>
      <c r="G1063" s="46" t="s">
        <v>4</v>
      </c>
      <c r="H1063" s="46" t="s">
        <v>5</v>
      </c>
      <c r="I1063" s="46" t="s">
        <v>6</v>
      </c>
      <c r="J1063" s="110" t="s">
        <v>7</v>
      </c>
    </row>
    <row r="1064" spans="1:10" ht="63.75">
      <c r="A1064" s="125" t="s">
        <v>753</v>
      </c>
      <c r="B1064" s="60" t="s">
        <v>278</v>
      </c>
      <c r="C1064" s="60" t="s">
        <v>12</v>
      </c>
      <c r="D1064" s="59" t="s">
        <v>279</v>
      </c>
      <c r="E1064" s="458" t="s">
        <v>1155</v>
      </c>
      <c r="F1064" s="458"/>
      <c r="G1064" s="60" t="s">
        <v>35</v>
      </c>
      <c r="H1064" s="86">
        <v>1</v>
      </c>
      <c r="I1064" s="87">
        <v>49.68</v>
      </c>
      <c r="J1064" s="126">
        <v>49.68</v>
      </c>
    </row>
    <row r="1065" spans="1:10" ht="38.25">
      <c r="A1065" s="127" t="s">
        <v>755</v>
      </c>
      <c r="B1065" s="62" t="s">
        <v>1363</v>
      </c>
      <c r="C1065" s="62" t="s">
        <v>12</v>
      </c>
      <c r="D1065" s="61" t="s">
        <v>1364</v>
      </c>
      <c r="E1065" s="459" t="s">
        <v>758</v>
      </c>
      <c r="F1065" s="459"/>
      <c r="G1065" s="62" t="s">
        <v>53</v>
      </c>
      <c r="H1065" s="88">
        <v>4.3099999999999999E-2</v>
      </c>
      <c r="I1065" s="89">
        <v>813.74</v>
      </c>
      <c r="J1065" s="128">
        <v>35.07</v>
      </c>
    </row>
    <row r="1066" spans="1:10" ht="25.5">
      <c r="A1066" s="127" t="s">
        <v>755</v>
      </c>
      <c r="B1066" s="62" t="s">
        <v>1002</v>
      </c>
      <c r="C1066" s="62" t="s">
        <v>12</v>
      </c>
      <c r="D1066" s="61" t="s">
        <v>1003</v>
      </c>
      <c r="E1066" s="459" t="s">
        <v>758</v>
      </c>
      <c r="F1066" s="459"/>
      <c r="G1066" s="62" t="s">
        <v>14</v>
      </c>
      <c r="H1066" s="88">
        <v>0.245</v>
      </c>
      <c r="I1066" s="89">
        <v>26.21</v>
      </c>
      <c r="J1066" s="128">
        <v>6.42</v>
      </c>
    </row>
    <row r="1067" spans="1:10" ht="25.5">
      <c r="A1067" s="127" t="s">
        <v>755</v>
      </c>
      <c r="B1067" s="62" t="s">
        <v>776</v>
      </c>
      <c r="C1067" s="62" t="s">
        <v>12</v>
      </c>
      <c r="D1067" s="61" t="s">
        <v>777</v>
      </c>
      <c r="E1067" s="459" t="s">
        <v>758</v>
      </c>
      <c r="F1067" s="459"/>
      <c r="G1067" s="62" t="s">
        <v>14</v>
      </c>
      <c r="H1067" s="88">
        <v>0.123</v>
      </c>
      <c r="I1067" s="89">
        <v>19.850000000000001</v>
      </c>
      <c r="J1067" s="128">
        <v>2.44</v>
      </c>
    </row>
    <row r="1068" spans="1:10" ht="25.5">
      <c r="A1068" s="129" t="s">
        <v>743</v>
      </c>
      <c r="B1068" s="64" t="s">
        <v>1365</v>
      </c>
      <c r="C1068" s="64" t="s">
        <v>12</v>
      </c>
      <c r="D1068" s="63" t="s">
        <v>1366</v>
      </c>
      <c r="E1068" s="456" t="s">
        <v>766</v>
      </c>
      <c r="F1068" s="456"/>
      <c r="G1068" s="64" t="s">
        <v>1029</v>
      </c>
      <c r="H1068" s="90">
        <v>0.21</v>
      </c>
      <c r="I1068" s="91">
        <v>24.75</v>
      </c>
      <c r="J1068" s="130">
        <v>5.19</v>
      </c>
    </row>
    <row r="1069" spans="1:10">
      <c r="A1069" s="129" t="s">
        <v>743</v>
      </c>
      <c r="B1069" s="64" t="s">
        <v>784</v>
      </c>
      <c r="C1069" s="64" t="s">
        <v>12</v>
      </c>
      <c r="D1069" s="63" t="s">
        <v>785</v>
      </c>
      <c r="E1069" s="456" t="s">
        <v>766</v>
      </c>
      <c r="F1069" s="456"/>
      <c r="G1069" s="64" t="s">
        <v>80</v>
      </c>
      <c r="H1069" s="90">
        <v>0.5</v>
      </c>
      <c r="I1069" s="91">
        <v>1.1200000000000001</v>
      </c>
      <c r="J1069" s="130">
        <v>0.56000000000000005</v>
      </c>
    </row>
    <row r="1070" spans="1:10" ht="25.5">
      <c r="A1070" s="113"/>
      <c r="B1070" s="114"/>
      <c r="C1070" s="114"/>
      <c r="D1070" s="115"/>
      <c r="E1070" s="114" t="s">
        <v>745</v>
      </c>
      <c r="F1070" s="116">
        <v>10.39</v>
      </c>
      <c r="G1070" s="114" t="s">
        <v>746</v>
      </c>
      <c r="H1070" s="116">
        <v>0</v>
      </c>
      <c r="I1070" s="114" t="s">
        <v>747</v>
      </c>
      <c r="J1070" s="117">
        <v>10.39</v>
      </c>
    </row>
    <row r="1071" spans="1:10" ht="25.5">
      <c r="A1071" s="113"/>
      <c r="B1071" s="114"/>
      <c r="C1071" s="114"/>
      <c r="D1071" s="115"/>
      <c r="E1071" s="114" t="s">
        <v>748</v>
      </c>
      <c r="F1071" s="116">
        <v>13.03</v>
      </c>
      <c r="G1071" s="114"/>
      <c r="H1071" s="460" t="s">
        <v>749</v>
      </c>
      <c r="I1071" s="460"/>
      <c r="J1071" s="117">
        <v>62.71</v>
      </c>
    </row>
    <row r="1072" spans="1:10" ht="26.25" thickBot="1">
      <c r="A1072" s="118"/>
      <c r="B1072" s="119"/>
      <c r="C1072" s="119"/>
      <c r="D1072" s="120"/>
      <c r="E1072" s="119"/>
      <c r="F1072" s="119"/>
      <c r="G1072" s="119" t="s">
        <v>750</v>
      </c>
      <c r="H1072" s="121" t="s">
        <v>1368</v>
      </c>
      <c r="I1072" s="119" t="s">
        <v>752</v>
      </c>
      <c r="J1072" s="122">
        <v>3477.26</v>
      </c>
    </row>
    <row r="1073" spans="1:10" ht="15" thickTop="1">
      <c r="A1073" s="123"/>
      <c r="B1073" s="85"/>
      <c r="C1073" s="85"/>
      <c r="D1073" s="58"/>
      <c r="E1073" s="85"/>
      <c r="F1073" s="85"/>
      <c r="G1073" s="85"/>
      <c r="H1073" s="85"/>
      <c r="I1073" s="85"/>
      <c r="J1073" s="124"/>
    </row>
    <row r="1074" spans="1:10" ht="30">
      <c r="A1074" s="109" t="s">
        <v>281</v>
      </c>
      <c r="B1074" s="46" t="s">
        <v>1</v>
      </c>
      <c r="C1074" s="46" t="s">
        <v>2</v>
      </c>
      <c r="D1074" s="55" t="s">
        <v>3</v>
      </c>
      <c r="E1074" s="457" t="s">
        <v>742</v>
      </c>
      <c r="F1074" s="457"/>
      <c r="G1074" s="46" t="s">
        <v>4</v>
      </c>
      <c r="H1074" s="46" t="s">
        <v>5</v>
      </c>
      <c r="I1074" s="46" t="s">
        <v>6</v>
      </c>
      <c r="J1074" s="110" t="s">
        <v>7</v>
      </c>
    </row>
    <row r="1075" spans="1:10" ht="51">
      <c r="A1075" s="125" t="s">
        <v>753</v>
      </c>
      <c r="B1075" s="60" t="s">
        <v>282</v>
      </c>
      <c r="C1075" s="60" t="s">
        <v>12</v>
      </c>
      <c r="D1075" s="59" t="s">
        <v>283</v>
      </c>
      <c r="E1075" s="458" t="s">
        <v>1155</v>
      </c>
      <c r="F1075" s="458"/>
      <c r="G1075" s="60" t="s">
        <v>35</v>
      </c>
      <c r="H1075" s="86">
        <v>1</v>
      </c>
      <c r="I1075" s="87">
        <v>63.82</v>
      </c>
      <c r="J1075" s="126">
        <v>63.82</v>
      </c>
    </row>
    <row r="1076" spans="1:10" ht="25.5">
      <c r="A1076" s="127" t="s">
        <v>755</v>
      </c>
      <c r="B1076" s="62" t="s">
        <v>776</v>
      </c>
      <c r="C1076" s="62" t="s">
        <v>12</v>
      </c>
      <c r="D1076" s="61" t="s">
        <v>777</v>
      </c>
      <c r="E1076" s="459" t="s">
        <v>758</v>
      </c>
      <c r="F1076" s="459"/>
      <c r="G1076" s="62" t="s">
        <v>14</v>
      </c>
      <c r="H1076" s="88">
        <v>0.1308</v>
      </c>
      <c r="I1076" s="89">
        <v>19.850000000000001</v>
      </c>
      <c r="J1076" s="128">
        <v>2.59</v>
      </c>
    </row>
    <row r="1077" spans="1:10" ht="25.5">
      <c r="A1077" s="127" t="s">
        <v>755</v>
      </c>
      <c r="B1077" s="62" t="s">
        <v>1347</v>
      </c>
      <c r="C1077" s="62" t="s">
        <v>12</v>
      </c>
      <c r="D1077" s="61" t="s">
        <v>1348</v>
      </c>
      <c r="E1077" s="459" t="s">
        <v>758</v>
      </c>
      <c r="F1077" s="459"/>
      <c r="G1077" s="62" t="s">
        <v>14</v>
      </c>
      <c r="H1077" s="88">
        <v>0.25369999999999998</v>
      </c>
      <c r="I1077" s="89">
        <v>30.12</v>
      </c>
      <c r="J1077" s="128">
        <v>7.64</v>
      </c>
    </row>
    <row r="1078" spans="1:10" ht="25.5">
      <c r="A1078" s="129" t="s">
        <v>743</v>
      </c>
      <c r="B1078" s="64" t="s">
        <v>1369</v>
      </c>
      <c r="C1078" s="64" t="s">
        <v>12</v>
      </c>
      <c r="D1078" s="63" t="s">
        <v>1370</v>
      </c>
      <c r="E1078" s="456" t="s">
        <v>766</v>
      </c>
      <c r="F1078" s="456"/>
      <c r="G1078" s="64" t="s">
        <v>25</v>
      </c>
      <c r="H1078" s="90">
        <v>1.06</v>
      </c>
      <c r="I1078" s="91">
        <v>41.21</v>
      </c>
      <c r="J1078" s="130">
        <v>43.68</v>
      </c>
    </row>
    <row r="1079" spans="1:10">
      <c r="A1079" s="129" t="s">
        <v>743</v>
      </c>
      <c r="B1079" s="64" t="s">
        <v>1351</v>
      </c>
      <c r="C1079" s="64" t="s">
        <v>12</v>
      </c>
      <c r="D1079" s="63" t="s">
        <v>1352</v>
      </c>
      <c r="E1079" s="456" t="s">
        <v>766</v>
      </c>
      <c r="F1079" s="456"/>
      <c r="G1079" s="64" t="s">
        <v>80</v>
      </c>
      <c r="H1079" s="90">
        <v>0.188</v>
      </c>
      <c r="I1079" s="91">
        <v>5.69</v>
      </c>
      <c r="J1079" s="130">
        <v>1.06</v>
      </c>
    </row>
    <row r="1080" spans="1:10">
      <c r="A1080" s="129" t="s">
        <v>743</v>
      </c>
      <c r="B1080" s="64" t="s">
        <v>1349</v>
      </c>
      <c r="C1080" s="64" t="s">
        <v>12</v>
      </c>
      <c r="D1080" s="63" t="s">
        <v>1350</v>
      </c>
      <c r="E1080" s="456" t="s">
        <v>766</v>
      </c>
      <c r="F1080" s="456"/>
      <c r="G1080" s="64" t="s">
        <v>80</v>
      </c>
      <c r="H1080" s="90">
        <v>9.1325000000000003</v>
      </c>
      <c r="I1080" s="91">
        <v>0.97</v>
      </c>
      <c r="J1080" s="130">
        <v>8.85</v>
      </c>
    </row>
    <row r="1081" spans="1:10" ht="25.5">
      <c r="A1081" s="113"/>
      <c r="B1081" s="114"/>
      <c r="C1081" s="114"/>
      <c r="D1081" s="115"/>
      <c r="E1081" s="114" t="s">
        <v>745</v>
      </c>
      <c r="F1081" s="116">
        <v>8.49</v>
      </c>
      <c r="G1081" s="114" t="s">
        <v>746</v>
      </c>
      <c r="H1081" s="116">
        <v>0</v>
      </c>
      <c r="I1081" s="114" t="s">
        <v>747</v>
      </c>
      <c r="J1081" s="117">
        <v>8.49</v>
      </c>
    </row>
    <row r="1082" spans="1:10" ht="25.5">
      <c r="A1082" s="113"/>
      <c r="B1082" s="114"/>
      <c r="C1082" s="114"/>
      <c r="D1082" s="115"/>
      <c r="E1082" s="114" t="s">
        <v>748</v>
      </c>
      <c r="F1082" s="116">
        <v>16.739999999999998</v>
      </c>
      <c r="G1082" s="114"/>
      <c r="H1082" s="460" t="s">
        <v>749</v>
      </c>
      <c r="I1082" s="460"/>
      <c r="J1082" s="117">
        <v>80.56</v>
      </c>
    </row>
    <row r="1083" spans="1:10" ht="26.25" thickBot="1">
      <c r="A1083" s="118"/>
      <c r="B1083" s="119"/>
      <c r="C1083" s="119"/>
      <c r="D1083" s="120"/>
      <c r="E1083" s="119"/>
      <c r="F1083" s="119"/>
      <c r="G1083" s="119" t="s">
        <v>750</v>
      </c>
      <c r="H1083" s="121" t="s">
        <v>1371</v>
      </c>
      <c r="I1083" s="119" t="s">
        <v>752</v>
      </c>
      <c r="J1083" s="122">
        <v>4990.6899999999996</v>
      </c>
    </row>
    <row r="1084" spans="1:10" ht="15" thickTop="1">
      <c r="A1084" s="123"/>
      <c r="B1084" s="85"/>
      <c r="C1084" s="85"/>
      <c r="D1084" s="58"/>
      <c r="E1084" s="85"/>
      <c r="F1084" s="85"/>
      <c r="G1084" s="85"/>
      <c r="H1084" s="85"/>
      <c r="I1084" s="85"/>
      <c r="J1084" s="124"/>
    </row>
    <row r="1085" spans="1:10" ht="30">
      <c r="A1085" s="109" t="s">
        <v>284</v>
      </c>
      <c r="B1085" s="46" t="s">
        <v>1</v>
      </c>
      <c r="C1085" s="46" t="s">
        <v>2</v>
      </c>
      <c r="D1085" s="55" t="s">
        <v>3</v>
      </c>
      <c r="E1085" s="457" t="s">
        <v>742</v>
      </c>
      <c r="F1085" s="457"/>
      <c r="G1085" s="46" t="s">
        <v>4</v>
      </c>
      <c r="H1085" s="46" t="s">
        <v>5</v>
      </c>
      <c r="I1085" s="46" t="s">
        <v>6</v>
      </c>
      <c r="J1085" s="110" t="s">
        <v>7</v>
      </c>
    </row>
    <row r="1086" spans="1:10" ht="25.5">
      <c r="A1086" s="125" t="s">
        <v>753</v>
      </c>
      <c r="B1086" s="60" t="s">
        <v>285</v>
      </c>
      <c r="C1086" s="60" t="s">
        <v>12</v>
      </c>
      <c r="D1086" s="59" t="s">
        <v>286</v>
      </c>
      <c r="E1086" s="458" t="s">
        <v>1155</v>
      </c>
      <c r="F1086" s="458"/>
      <c r="G1086" s="60" t="s">
        <v>70</v>
      </c>
      <c r="H1086" s="86">
        <v>1</v>
      </c>
      <c r="I1086" s="87">
        <v>10.19</v>
      </c>
      <c r="J1086" s="126">
        <v>10.19</v>
      </c>
    </row>
    <row r="1087" spans="1:10" ht="25.5">
      <c r="A1087" s="127" t="s">
        <v>755</v>
      </c>
      <c r="B1087" s="62" t="s">
        <v>1347</v>
      </c>
      <c r="C1087" s="62" t="s">
        <v>12</v>
      </c>
      <c r="D1087" s="61" t="s">
        <v>1348</v>
      </c>
      <c r="E1087" s="459" t="s">
        <v>758</v>
      </c>
      <c r="F1087" s="459"/>
      <c r="G1087" s="62" t="s">
        <v>14</v>
      </c>
      <c r="H1087" s="88">
        <v>7.6399999999999996E-2</v>
      </c>
      <c r="I1087" s="89">
        <v>30.12</v>
      </c>
      <c r="J1087" s="128">
        <v>2.2999999999999998</v>
      </c>
    </row>
    <row r="1088" spans="1:10" ht="25.5">
      <c r="A1088" s="127" t="s">
        <v>755</v>
      </c>
      <c r="B1088" s="62" t="s">
        <v>776</v>
      </c>
      <c r="C1088" s="62" t="s">
        <v>12</v>
      </c>
      <c r="D1088" s="61" t="s">
        <v>777</v>
      </c>
      <c r="E1088" s="459" t="s">
        <v>758</v>
      </c>
      <c r="F1088" s="459"/>
      <c r="G1088" s="62" t="s">
        <v>14</v>
      </c>
      <c r="H1088" s="88">
        <v>2.9600000000000001E-2</v>
      </c>
      <c r="I1088" s="89">
        <v>19.850000000000001</v>
      </c>
      <c r="J1088" s="128">
        <v>0.57999999999999996</v>
      </c>
    </row>
    <row r="1089" spans="1:10" ht="25.5">
      <c r="A1089" s="129" t="s">
        <v>743</v>
      </c>
      <c r="B1089" s="64" t="s">
        <v>1369</v>
      </c>
      <c r="C1089" s="64" t="s">
        <v>12</v>
      </c>
      <c r="D1089" s="63" t="s">
        <v>1370</v>
      </c>
      <c r="E1089" s="456" t="s">
        <v>766</v>
      </c>
      <c r="F1089" s="456"/>
      <c r="G1089" s="64" t="s">
        <v>25</v>
      </c>
      <c r="H1089" s="90">
        <v>0.15</v>
      </c>
      <c r="I1089" s="91">
        <v>41.21</v>
      </c>
      <c r="J1089" s="130">
        <v>6.18</v>
      </c>
    </row>
    <row r="1090" spans="1:10">
      <c r="A1090" s="129" t="s">
        <v>743</v>
      </c>
      <c r="B1090" s="64" t="s">
        <v>1351</v>
      </c>
      <c r="C1090" s="64" t="s">
        <v>12</v>
      </c>
      <c r="D1090" s="63" t="s">
        <v>1352</v>
      </c>
      <c r="E1090" s="456" t="s">
        <v>766</v>
      </c>
      <c r="F1090" s="456"/>
      <c r="G1090" s="64" t="s">
        <v>80</v>
      </c>
      <c r="H1090" s="90">
        <v>0.09</v>
      </c>
      <c r="I1090" s="91">
        <v>5.69</v>
      </c>
      <c r="J1090" s="130">
        <v>0.51</v>
      </c>
    </row>
    <row r="1091" spans="1:10">
      <c r="A1091" s="129" t="s">
        <v>743</v>
      </c>
      <c r="B1091" s="64" t="s">
        <v>1349</v>
      </c>
      <c r="C1091" s="64" t="s">
        <v>12</v>
      </c>
      <c r="D1091" s="63" t="s">
        <v>1350</v>
      </c>
      <c r="E1091" s="456" t="s">
        <v>766</v>
      </c>
      <c r="F1091" s="456"/>
      <c r="G1091" s="64" t="s">
        <v>80</v>
      </c>
      <c r="H1091" s="90">
        <v>0.63919999999999999</v>
      </c>
      <c r="I1091" s="91">
        <v>0.97</v>
      </c>
      <c r="J1091" s="130">
        <v>0.62</v>
      </c>
    </row>
    <row r="1092" spans="1:10" ht="25.5">
      <c r="A1092" s="113"/>
      <c r="B1092" s="114"/>
      <c r="C1092" s="114"/>
      <c r="D1092" s="115"/>
      <c r="E1092" s="114" t="s">
        <v>745</v>
      </c>
      <c r="F1092" s="116">
        <v>2.4</v>
      </c>
      <c r="G1092" s="114" t="s">
        <v>746</v>
      </c>
      <c r="H1092" s="116">
        <v>0</v>
      </c>
      <c r="I1092" s="114" t="s">
        <v>747</v>
      </c>
      <c r="J1092" s="117">
        <v>2.4</v>
      </c>
    </row>
    <row r="1093" spans="1:10" ht="25.5">
      <c r="A1093" s="113"/>
      <c r="B1093" s="114"/>
      <c r="C1093" s="114"/>
      <c r="D1093" s="115"/>
      <c r="E1093" s="114" t="s">
        <v>748</v>
      </c>
      <c r="F1093" s="116">
        <v>2.67</v>
      </c>
      <c r="G1093" s="114"/>
      <c r="H1093" s="460" t="s">
        <v>749</v>
      </c>
      <c r="I1093" s="460"/>
      <c r="J1093" s="117">
        <v>12.86</v>
      </c>
    </row>
    <row r="1094" spans="1:10" ht="26.25" thickBot="1">
      <c r="A1094" s="118"/>
      <c r="B1094" s="119"/>
      <c r="C1094" s="119"/>
      <c r="D1094" s="120"/>
      <c r="E1094" s="119"/>
      <c r="F1094" s="119"/>
      <c r="G1094" s="119" t="s">
        <v>750</v>
      </c>
      <c r="H1094" s="121" t="s">
        <v>1372</v>
      </c>
      <c r="I1094" s="119" t="s">
        <v>752</v>
      </c>
      <c r="J1094" s="122">
        <v>123.45</v>
      </c>
    </row>
    <row r="1095" spans="1:10" ht="15" thickTop="1">
      <c r="A1095" s="123"/>
      <c r="B1095" s="85"/>
      <c r="C1095" s="85"/>
      <c r="D1095" s="58"/>
      <c r="E1095" s="85"/>
      <c r="F1095" s="85"/>
      <c r="G1095" s="85"/>
      <c r="H1095" s="85"/>
      <c r="I1095" s="85"/>
      <c r="J1095" s="124"/>
    </row>
    <row r="1096" spans="1:10" ht="30">
      <c r="A1096" s="109" t="s">
        <v>287</v>
      </c>
      <c r="B1096" s="46" t="s">
        <v>1</v>
      </c>
      <c r="C1096" s="46" t="s">
        <v>2</v>
      </c>
      <c r="D1096" s="55" t="s">
        <v>3</v>
      </c>
      <c r="E1096" s="457" t="s">
        <v>742</v>
      </c>
      <c r="F1096" s="457"/>
      <c r="G1096" s="46" t="s">
        <v>4</v>
      </c>
      <c r="H1096" s="46" t="s">
        <v>5</v>
      </c>
      <c r="I1096" s="46" t="s">
        <v>6</v>
      </c>
      <c r="J1096" s="110" t="s">
        <v>7</v>
      </c>
    </row>
    <row r="1097" spans="1:10" ht="25.5">
      <c r="A1097" s="125" t="s">
        <v>753</v>
      </c>
      <c r="B1097" s="60" t="s">
        <v>288</v>
      </c>
      <c r="C1097" s="60" t="s">
        <v>12</v>
      </c>
      <c r="D1097" s="59" t="s">
        <v>289</v>
      </c>
      <c r="E1097" s="458" t="s">
        <v>1155</v>
      </c>
      <c r="F1097" s="458"/>
      <c r="G1097" s="60" t="s">
        <v>70</v>
      </c>
      <c r="H1097" s="86">
        <v>1</v>
      </c>
      <c r="I1097" s="87">
        <v>146.44999999999999</v>
      </c>
      <c r="J1097" s="126">
        <v>146.44999999999999</v>
      </c>
    </row>
    <row r="1098" spans="1:10" ht="25.5">
      <c r="A1098" s="127" t="s">
        <v>755</v>
      </c>
      <c r="B1098" s="62" t="s">
        <v>1373</v>
      </c>
      <c r="C1098" s="62" t="s">
        <v>12</v>
      </c>
      <c r="D1098" s="61" t="s">
        <v>1374</v>
      </c>
      <c r="E1098" s="459" t="s">
        <v>758</v>
      </c>
      <c r="F1098" s="459"/>
      <c r="G1098" s="62" t="s">
        <v>14</v>
      </c>
      <c r="H1098" s="88">
        <v>0.54700000000000004</v>
      </c>
      <c r="I1098" s="89">
        <v>27.43</v>
      </c>
      <c r="J1098" s="128">
        <v>15</v>
      </c>
    </row>
    <row r="1099" spans="1:10" ht="25.5">
      <c r="A1099" s="127" t="s">
        <v>755</v>
      </c>
      <c r="B1099" s="62" t="s">
        <v>776</v>
      </c>
      <c r="C1099" s="62" t="s">
        <v>12</v>
      </c>
      <c r="D1099" s="61" t="s">
        <v>777</v>
      </c>
      <c r="E1099" s="459" t="s">
        <v>758</v>
      </c>
      <c r="F1099" s="459"/>
      <c r="G1099" s="62" t="s">
        <v>14</v>
      </c>
      <c r="H1099" s="88">
        <v>0.27300000000000002</v>
      </c>
      <c r="I1099" s="89">
        <v>19.850000000000001</v>
      </c>
      <c r="J1099" s="128">
        <v>5.41</v>
      </c>
    </row>
    <row r="1100" spans="1:10">
      <c r="A1100" s="129" t="s">
        <v>743</v>
      </c>
      <c r="B1100" s="64" t="s">
        <v>1375</v>
      </c>
      <c r="C1100" s="64" t="s">
        <v>12</v>
      </c>
      <c r="D1100" s="63" t="s">
        <v>1376</v>
      </c>
      <c r="E1100" s="456" t="s">
        <v>766</v>
      </c>
      <c r="F1100" s="456"/>
      <c r="G1100" s="64" t="s">
        <v>80</v>
      </c>
      <c r="H1100" s="90">
        <v>1.29</v>
      </c>
      <c r="I1100" s="91">
        <v>2.98</v>
      </c>
      <c r="J1100" s="130">
        <v>3.84</v>
      </c>
    </row>
    <row r="1101" spans="1:10" ht="38.25">
      <c r="A1101" s="129" t="s">
        <v>743</v>
      </c>
      <c r="B1101" s="64" t="s">
        <v>1377</v>
      </c>
      <c r="C1101" s="64" t="s">
        <v>12</v>
      </c>
      <c r="D1101" s="63" t="s">
        <v>1378</v>
      </c>
      <c r="E1101" s="456" t="s">
        <v>766</v>
      </c>
      <c r="F1101" s="456"/>
      <c r="G1101" s="64" t="s">
        <v>70</v>
      </c>
      <c r="H1101" s="90">
        <v>1</v>
      </c>
      <c r="I1101" s="91">
        <v>122.2</v>
      </c>
      <c r="J1101" s="130">
        <v>122.2</v>
      </c>
    </row>
    <row r="1102" spans="1:10" ht="25.5">
      <c r="A1102" s="113"/>
      <c r="B1102" s="114"/>
      <c r="C1102" s="114"/>
      <c r="D1102" s="115"/>
      <c r="E1102" s="114" t="s">
        <v>745</v>
      </c>
      <c r="F1102" s="116">
        <v>16.690000000000001</v>
      </c>
      <c r="G1102" s="114" t="s">
        <v>746</v>
      </c>
      <c r="H1102" s="116">
        <v>0</v>
      </c>
      <c r="I1102" s="114" t="s">
        <v>747</v>
      </c>
      <c r="J1102" s="117">
        <v>16.690000000000001</v>
      </c>
    </row>
    <row r="1103" spans="1:10" ht="25.5">
      <c r="A1103" s="113"/>
      <c r="B1103" s="114"/>
      <c r="C1103" s="114"/>
      <c r="D1103" s="115"/>
      <c r="E1103" s="114" t="s">
        <v>748</v>
      </c>
      <c r="F1103" s="116">
        <v>38.42</v>
      </c>
      <c r="G1103" s="114"/>
      <c r="H1103" s="460" t="s">
        <v>749</v>
      </c>
      <c r="I1103" s="460"/>
      <c r="J1103" s="117">
        <v>184.87</v>
      </c>
    </row>
    <row r="1104" spans="1:10" ht="26.25" thickBot="1">
      <c r="A1104" s="118"/>
      <c r="B1104" s="119"/>
      <c r="C1104" s="119"/>
      <c r="D1104" s="120"/>
      <c r="E1104" s="119"/>
      <c r="F1104" s="119"/>
      <c r="G1104" s="119" t="s">
        <v>750</v>
      </c>
      <c r="H1104" s="121" t="s">
        <v>1379</v>
      </c>
      <c r="I1104" s="119" t="s">
        <v>752</v>
      </c>
      <c r="J1104" s="122">
        <v>850.4</v>
      </c>
    </row>
    <row r="1105" spans="1:10" ht="15" thickTop="1">
      <c r="A1105" s="123"/>
      <c r="B1105" s="85"/>
      <c r="C1105" s="85"/>
      <c r="D1105" s="58"/>
      <c r="E1105" s="85"/>
      <c r="F1105" s="85"/>
      <c r="G1105" s="85"/>
      <c r="H1105" s="85"/>
      <c r="I1105" s="85"/>
      <c r="J1105" s="124"/>
    </row>
    <row r="1106" spans="1:10">
      <c r="A1106" s="107" t="s">
        <v>290</v>
      </c>
      <c r="B1106" s="82"/>
      <c r="C1106" s="82"/>
      <c r="D1106" s="54" t="s">
        <v>291</v>
      </c>
      <c r="E1106" s="82"/>
      <c r="F1106" s="461"/>
      <c r="G1106" s="461"/>
      <c r="H1106" s="82"/>
      <c r="I1106" s="82"/>
      <c r="J1106" s="108">
        <v>36572.199999999997</v>
      </c>
    </row>
    <row r="1107" spans="1:10" ht="30">
      <c r="A1107" s="109" t="s">
        <v>292</v>
      </c>
      <c r="B1107" s="46" t="s">
        <v>1</v>
      </c>
      <c r="C1107" s="46" t="s">
        <v>2</v>
      </c>
      <c r="D1107" s="55" t="s">
        <v>3</v>
      </c>
      <c r="E1107" s="457" t="s">
        <v>742</v>
      </c>
      <c r="F1107" s="457"/>
      <c r="G1107" s="46" t="s">
        <v>4</v>
      </c>
      <c r="H1107" s="46" t="s">
        <v>5</v>
      </c>
      <c r="I1107" s="46" t="s">
        <v>6</v>
      </c>
      <c r="J1107" s="110" t="s">
        <v>7</v>
      </c>
    </row>
    <row r="1108" spans="1:10" ht="38.25">
      <c r="A1108" s="125" t="s">
        <v>753</v>
      </c>
      <c r="B1108" s="60" t="s">
        <v>293</v>
      </c>
      <c r="C1108" s="60" t="s">
        <v>12</v>
      </c>
      <c r="D1108" s="59" t="s">
        <v>294</v>
      </c>
      <c r="E1108" s="458" t="s">
        <v>1380</v>
      </c>
      <c r="F1108" s="458"/>
      <c r="G1108" s="60" t="s">
        <v>35</v>
      </c>
      <c r="H1108" s="86">
        <v>1</v>
      </c>
      <c r="I1108" s="87">
        <v>16.079999999999998</v>
      </c>
      <c r="J1108" s="126">
        <v>16.079999999999998</v>
      </c>
    </row>
    <row r="1109" spans="1:10" ht="25.5">
      <c r="A1109" s="127" t="s">
        <v>755</v>
      </c>
      <c r="B1109" s="62" t="s">
        <v>776</v>
      </c>
      <c r="C1109" s="62" t="s">
        <v>12</v>
      </c>
      <c r="D1109" s="61" t="s">
        <v>777</v>
      </c>
      <c r="E1109" s="459" t="s">
        <v>758</v>
      </c>
      <c r="F1109" s="459"/>
      <c r="G1109" s="62" t="s">
        <v>14</v>
      </c>
      <c r="H1109" s="88">
        <v>0.1203</v>
      </c>
      <c r="I1109" s="89">
        <v>19.850000000000001</v>
      </c>
      <c r="J1109" s="128">
        <v>2.38</v>
      </c>
    </row>
    <row r="1110" spans="1:10" ht="25.5">
      <c r="A1110" s="127" t="s">
        <v>755</v>
      </c>
      <c r="B1110" s="62" t="s">
        <v>1381</v>
      </c>
      <c r="C1110" s="62" t="s">
        <v>12</v>
      </c>
      <c r="D1110" s="61" t="s">
        <v>1382</v>
      </c>
      <c r="E1110" s="459" t="s">
        <v>758</v>
      </c>
      <c r="F1110" s="459"/>
      <c r="G1110" s="62" t="s">
        <v>14</v>
      </c>
      <c r="H1110" s="88">
        <v>0.36099999999999999</v>
      </c>
      <c r="I1110" s="89">
        <v>27.89</v>
      </c>
      <c r="J1110" s="128">
        <v>10.06</v>
      </c>
    </row>
    <row r="1111" spans="1:10" ht="25.5">
      <c r="A1111" s="129" t="s">
        <v>743</v>
      </c>
      <c r="B1111" s="64" t="s">
        <v>1383</v>
      </c>
      <c r="C1111" s="64" t="s">
        <v>12</v>
      </c>
      <c r="D1111" s="63" t="s">
        <v>1384</v>
      </c>
      <c r="E1111" s="456" t="s">
        <v>766</v>
      </c>
      <c r="F1111" s="456"/>
      <c r="G1111" s="64" t="s">
        <v>220</v>
      </c>
      <c r="H1111" s="90">
        <v>8.0199999999999994E-2</v>
      </c>
      <c r="I1111" s="91">
        <v>0.9</v>
      </c>
      <c r="J1111" s="130">
        <v>7.0000000000000007E-2</v>
      </c>
    </row>
    <row r="1112" spans="1:10" ht="25.5">
      <c r="A1112" s="129" t="s">
        <v>743</v>
      </c>
      <c r="B1112" s="64" t="s">
        <v>1385</v>
      </c>
      <c r="C1112" s="64" t="s">
        <v>12</v>
      </c>
      <c r="D1112" s="63" t="s">
        <v>1386</v>
      </c>
      <c r="E1112" s="456" t="s">
        <v>766</v>
      </c>
      <c r="F1112" s="456"/>
      <c r="G1112" s="64" t="s">
        <v>80</v>
      </c>
      <c r="H1112" s="90">
        <v>1.3389</v>
      </c>
      <c r="I1112" s="91">
        <v>2.67</v>
      </c>
      <c r="J1112" s="130">
        <v>3.57</v>
      </c>
    </row>
    <row r="1113" spans="1:10" ht="25.5">
      <c r="A1113" s="113"/>
      <c r="B1113" s="114"/>
      <c r="C1113" s="114"/>
      <c r="D1113" s="115"/>
      <c r="E1113" s="114" t="s">
        <v>745</v>
      </c>
      <c r="F1113" s="116">
        <v>9.61</v>
      </c>
      <c r="G1113" s="114" t="s">
        <v>746</v>
      </c>
      <c r="H1113" s="116">
        <v>0</v>
      </c>
      <c r="I1113" s="114" t="s">
        <v>747</v>
      </c>
      <c r="J1113" s="117">
        <v>9.61</v>
      </c>
    </row>
    <row r="1114" spans="1:10" ht="25.5">
      <c r="A1114" s="113"/>
      <c r="B1114" s="114"/>
      <c r="C1114" s="114"/>
      <c r="D1114" s="115"/>
      <c r="E1114" s="114" t="s">
        <v>748</v>
      </c>
      <c r="F1114" s="116">
        <v>4.21</v>
      </c>
      <c r="G1114" s="114"/>
      <c r="H1114" s="460" t="s">
        <v>749</v>
      </c>
      <c r="I1114" s="460"/>
      <c r="J1114" s="117">
        <v>20.29</v>
      </c>
    </row>
    <row r="1115" spans="1:10" ht="26.25" thickBot="1">
      <c r="A1115" s="118"/>
      <c r="B1115" s="119"/>
      <c r="C1115" s="119"/>
      <c r="D1115" s="120"/>
      <c r="E1115" s="119"/>
      <c r="F1115" s="119"/>
      <c r="G1115" s="119" t="s">
        <v>750</v>
      </c>
      <c r="H1115" s="121" t="s">
        <v>1387</v>
      </c>
      <c r="I1115" s="119" t="s">
        <v>752</v>
      </c>
      <c r="J1115" s="122">
        <v>1220.6400000000001</v>
      </c>
    </row>
    <row r="1116" spans="1:10" ht="15" thickTop="1">
      <c r="A1116" s="123"/>
      <c r="B1116" s="85"/>
      <c r="C1116" s="85"/>
      <c r="D1116" s="58"/>
      <c r="E1116" s="85"/>
      <c r="F1116" s="85"/>
      <c r="G1116" s="85"/>
      <c r="H1116" s="85"/>
      <c r="I1116" s="85"/>
      <c r="J1116" s="124"/>
    </row>
    <row r="1117" spans="1:10" ht="30">
      <c r="A1117" s="109" t="s">
        <v>295</v>
      </c>
      <c r="B1117" s="46" t="s">
        <v>1</v>
      </c>
      <c r="C1117" s="46" t="s">
        <v>2</v>
      </c>
      <c r="D1117" s="55" t="s">
        <v>3</v>
      </c>
      <c r="E1117" s="457" t="s">
        <v>742</v>
      </c>
      <c r="F1117" s="457"/>
      <c r="G1117" s="46" t="s">
        <v>4</v>
      </c>
      <c r="H1117" s="46" t="s">
        <v>5</v>
      </c>
      <c r="I1117" s="46" t="s">
        <v>6</v>
      </c>
      <c r="J1117" s="110" t="s">
        <v>7</v>
      </c>
    </row>
    <row r="1118" spans="1:10" ht="38.25">
      <c r="A1118" s="125" t="s">
        <v>753</v>
      </c>
      <c r="B1118" s="60" t="s">
        <v>293</v>
      </c>
      <c r="C1118" s="60" t="s">
        <v>12</v>
      </c>
      <c r="D1118" s="59" t="s">
        <v>294</v>
      </c>
      <c r="E1118" s="458" t="s">
        <v>1380</v>
      </c>
      <c r="F1118" s="458"/>
      <c r="G1118" s="60" t="s">
        <v>35</v>
      </c>
      <c r="H1118" s="86">
        <v>1</v>
      </c>
      <c r="I1118" s="87">
        <v>16.079999999999998</v>
      </c>
      <c r="J1118" s="126">
        <v>16.079999999999998</v>
      </c>
    </row>
    <row r="1119" spans="1:10" ht="25.5">
      <c r="A1119" s="127" t="s">
        <v>755</v>
      </c>
      <c r="B1119" s="62" t="s">
        <v>776</v>
      </c>
      <c r="C1119" s="62" t="s">
        <v>12</v>
      </c>
      <c r="D1119" s="61" t="s">
        <v>777</v>
      </c>
      <c r="E1119" s="459" t="s">
        <v>758</v>
      </c>
      <c r="F1119" s="459"/>
      <c r="G1119" s="62" t="s">
        <v>14</v>
      </c>
      <c r="H1119" s="88">
        <v>0.1203</v>
      </c>
      <c r="I1119" s="89">
        <v>19.850000000000001</v>
      </c>
      <c r="J1119" s="128">
        <v>2.38</v>
      </c>
    </row>
    <row r="1120" spans="1:10" ht="25.5">
      <c r="A1120" s="127" t="s">
        <v>755</v>
      </c>
      <c r="B1120" s="62" t="s">
        <v>1381</v>
      </c>
      <c r="C1120" s="62" t="s">
        <v>12</v>
      </c>
      <c r="D1120" s="61" t="s">
        <v>1382</v>
      </c>
      <c r="E1120" s="459" t="s">
        <v>758</v>
      </c>
      <c r="F1120" s="459"/>
      <c r="G1120" s="62" t="s">
        <v>14</v>
      </c>
      <c r="H1120" s="88">
        <v>0.36099999999999999</v>
      </c>
      <c r="I1120" s="89">
        <v>27.89</v>
      </c>
      <c r="J1120" s="128">
        <v>10.06</v>
      </c>
    </row>
    <row r="1121" spans="1:10" ht="25.5">
      <c r="A1121" s="129" t="s">
        <v>743</v>
      </c>
      <c r="B1121" s="64" t="s">
        <v>1383</v>
      </c>
      <c r="C1121" s="64" t="s">
        <v>12</v>
      </c>
      <c r="D1121" s="63" t="s">
        <v>1384</v>
      </c>
      <c r="E1121" s="456" t="s">
        <v>766</v>
      </c>
      <c r="F1121" s="456"/>
      <c r="G1121" s="64" t="s">
        <v>220</v>
      </c>
      <c r="H1121" s="90">
        <v>8.0199999999999994E-2</v>
      </c>
      <c r="I1121" s="91">
        <v>0.9</v>
      </c>
      <c r="J1121" s="130">
        <v>7.0000000000000007E-2</v>
      </c>
    </row>
    <row r="1122" spans="1:10" ht="25.5">
      <c r="A1122" s="129" t="s">
        <v>743</v>
      </c>
      <c r="B1122" s="64" t="s">
        <v>1385</v>
      </c>
      <c r="C1122" s="64" t="s">
        <v>12</v>
      </c>
      <c r="D1122" s="63" t="s">
        <v>1386</v>
      </c>
      <c r="E1122" s="456" t="s">
        <v>766</v>
      </c>
      <c r="F1122" s="456"/>
      <c r="G1122" s="64" t="s">
        <v>80</v>
      </c>
      <c r="H1122" s="90">
        <v>1.3389</v>
      </c>
      <c r="I1122" s="91">
        <v>2.67</v>
      </c>
      <c r="J1122" s="130">
        <v>3.57</v>
      </c>
    </row>
    <row r="1123" spans="1:10" ht="25.5">
      <c r="A1123" s="113"/>
      <c r="B1123" s="114"/>
      <c r="C1123" s="114"/>
      <c r="D1123" s="115"/>
      <c r="E1123" s="114" t="s">
        <v>745</v>
      </c>
      <c r="F1123" s="116">
        <v>9.61</v>
      </c>
      <c r="G1123" s="114" t="s">
        <v>746</v>
      </c>
      <c r="H1123" s="116">
        <v>0</v>
      </c>
      <c r="I1123" s="114" t="s">
        <v>747</v>
      </c>
      <c r="J1123" s="117">
        <v>9.61</v>
      </c>
    </row>
    <row r="1124" spans="1:10" ht="25.5">
      <c r="A1124" s="113"/>
      <c r="B1124" s="114"/>
      <c r="C1124" s="114"/>
      <c r="D1124" s="115"/>
      <c r="E1124" s="114" t="s">
        <v>748</v>
      </c>
      <c r="F1124" s="116">
        <v>4.21</v>
      </c>
      <c r="G1124" s="114"/>
      <c r="H1124" s="460" t="s">
        <v>749</v>
      </c>
      <c r="I1124" s="460"/>
      <c r="J1124" s="117">
        <v>20.29</v>
      </c>
    </row>
    <row r="1125" spans="1:10" ht="26.25" thickBot="1">
      <c r="A1125" s="118"/>
      <c r="B1125" s="119"/>
      <c r="C1125" s="119"/>
      <c r="D1125" s="120"/>
      <c r="E1125" s="119"/>
      <c r="F1125" s="119"/>
      <c r="G1125" s="119" t="s">
        <v>750</v>
      </c>
      <c r="H1125" s="121" t="s">
        <v>1388</v>
      </c>
      <c r="I1125" s="119" t="s">
        <v>752</v>
      </c>
      <c r="J1125" s="122">
        <v>558.16999999999996</v>
      </c>
    </row>
    <row r="1126" spans="1:10" ht="15" thickTop="1">
      <c r="A1126" s="123"/>
      <c r="B1126" s="85"/>
      <c r="C1126" s="85"/>
      <c r="D1126" s="58"/>
      <c r="E1126" s="85"/>
      <c r="F1126" s="85"/>
      <c r="G1126" s="85"/>
      <c r="H1126" s="85"/>
      <c r="I1126" s="85"/>
      <c r="J1126" s="124"/>
    </row>
    <row r="1127" spans="1:10" ht="30">
      <c r="A1127" s="109" t="s">
        <v>296</v>
      </c>
      <c r="B1127" s="46" t="s">
        <v>1</v>
      </c>
      <c r="C1127" s="46" t="s">
        <v>2</v>
      </c>
      <c r="D1127" s="55" t="s">
        <v>3</v>
      </c>
      <c r="E1127" s="457" t="s">
        <v>742</v>
      </c>
      <c r="F1127" s="457"/>
      <c r="G1127" s="46" t="s">
        <v>4</v>
      </c>
      <c r="H1127" s="46" t="s">
        <v>5</v>
      </c>
      <c r="I1127" s="46" t="s">
        <v>6</v>
      </c>
      <c r="J1127" s="110" t="s">
        <v>7</v>
      </c>
    </row>
    <row r="1128" spans="1:10" ht="25.5">
      <c r="A1128" s="125" t="s">
        <v>753</v>
      </c>
      <c r="B1128" s="60" t="s">
        <v>297</v>
      </c>
      <c r="C1128" s="60" t="s">
        <v>12</v>
      </c>
      <c r="D1128" s="59" t="s">
        <v>298</v>
      </c>
      <c r="E1128" s="458" t="s">
        <v>1380</v>
      </c>
      <c r="F1128" s="458"/>
      <c r="G1128" s="60" t="s">
        <v>35</v>
      </c>
      <c r="H1128" s="86">
        <v>1</v>
      </c>
      <c r="I1128" s="87">
        <v>13.26</v>
      </c>
      <c r="J1128" s="126">
        <v>13.26</v>
      </c>
    </row>
    <row r="1129" spans="1:10" ht="25.5">
      <c r="A1129" s="127" t="s">
        <v>755</v>
      </c>
      <c r="B1129" s="62" t="s">
        <v>1381</v>
      </c>
      <c r="C1129" s="62" t="s">
        <v>12</v>
      </c>
      <c r="D1129" s="61" t="s">
        <v>1382</v>
      </c>
      <c r="E1129" s="459" t="s">
        <v>758</v>
      </c>
      <c r="F1129" s="459"/>
      <c r="G1129" s="62" t="s">
        <v>14</v>
      </c>
      <c r="H1129" s="88">
        <v>0.16309999999999999</v>
      </c>
      <c r="I1129" s="89">
        <v>27.89</v>
      </c>
      <c r="J1129" s="128">
        <v>4.54</v>
      </c>
    </row>
    <row r="1130" spans="1:10" ht="25.5">
      <c r="A1130" s="127" t="s">
        <v>755</v>
      </c>
      <c r="B1130" s="62" t="s">
        <v>776</v>
      </c>
      <c r="C1130" s="62" t="s">
        <v>12</v>
      </c>
      <c r="D1130" s="61" t="s">
        <v>777</v>
      </c>
      <c r="E1130" s="459" t="s">
        <v>758</v>
      </c>
      <c r="F1130" s="459"/>
      <c r="G1130" s="62" t="s">
        <v>14</v>
      </c>
      <c r="H1130" s="88">
        <v>5.4399999999999997E-2</v>
      </c>
      <c r="I1130" s="89">
        <v>19.850000000000001</v>
      </c>
      <c r="J1130" s="128">
        <v>1.07</v>
      </c>
    </row>
    <row r="1131" spans="1:10">
      <c r="A1131" s="129" t="s">
        <v>743</v>
      </c>
      <c r="B1131" s="64" t="s">
        <v>1389</v>
      </c>
      <c r="C1131" s="64" t="s">
        <v>12</v>
      </c>
      <c r="D1131" s="63" t="s">
        <v>1390</v>
      </c>
      <c r="E1131" s="456" t="s">
        <v>766</v>
      </c>
      <c r="F1131" s="456"/>
      <c r="G1131" s="64" t="s">
        <v>1029</v>
      </c>
      <c r="H1131" s="90">
        <v>0.22850000000000001</v>
      </c>
      <c r="I1131" s="91">
        <v>33.520000000000003</v>
      </c>
      <c r="J1131" s="130">
        <v>7.65</v>
      </c>
    </row>
    <row r="1132" spans="1:10" ht="25.5">
      <c r="A1132" s="113"/>
      <c r="B1132" s="114"/>
      <c r="C1132" s="114"/>
      <c r="D1132" s="115"/>
      <c r="E1132" s="114" t="s">
        <v>745</v>
      </c>
      <c r="F1132" s="116">
        <v>4.33</v>
      </c>
      <c r="G1132" s="114" t="s">
        <v>746</v>
      </c>
      <c r="H1132" s="116">
        <v>0</v>
      </c>
      <c r="I1132" s="114" t="s">
        <v>747</v>
      </c>
      <c r="J1132" s="117">
        <v>4.33</v>
      </c>
    </row>
    <row r="1133" spans="1:10" ht="25.5">
      <c r="A1133" s="113"/>
      <c r="B1133" s="114"/>
      <c r="C1133" s="114"/>
      <c r="D1133" s="115"/>
      <c r="E1133" s="114" t="s">
        <v>748</v>
      </c>
      <c r="F1133" s="116">
        <v>3.47</v>
      </c>
      <c r="G1133" s="114"/>
      <c r="H1133" s="460" t="s">
        <v>749</v>
      </c>
      <c r="I1133" s="460"/>
      <c r="J1133" s="117">
        <v>16.73</v>
      </c>
    </row>
    <row r="1134" spans="1:10" ht="26.25" thickBot="1">
      <c r="A1134" s="118"/>
      <c r="B1134" s="119"/>
      <c r="C1134" s="119"/>
      <c r="D1134" s="120"/>
      <c r="E1134" s="119"/>
      <c r="F1134" s="119"/>
      <c r="G1134" s="119" t="s">
        <v>750</v>
      </c>
      <c r="H1134" s="121" t="s">
        <v>1387</v>
      </c>
      <c r="I1134" s="119" t="s">
        <v>752</v>
      </c>
      <c r="J1134" s="122">
        <v>1006.47</v>
      </c>
    </row>
    <row r="1135" spans="1:10" ht="15" thickTop="1">
      <c r="A1135" s="123"/>
      <c r="B1135" s="85"/>
      <c r="C1135" s="85"/>
      <c r="D1135" s="58"/>
      <c r="E1135" s="85"/>
      <c r="F1135" s="85"/>
      <c r="G1135" s="85"/>
      <c r="H1135" s="85"/>
      <c r="I1135" s="85"/>
      <c r="J1135" s="124"/>
    </row>
    <row r="1136" spans="1:10" ht="30">
      <c r="A1136" s="109" t="s">
        <v>299</v>
      </c>
      <c r="B1136" s="46" t="s">
        <v>1</v>
      </c>
      <c r="C1136" s="46" t="s">
        <v>2</v>
      </c>
      <c r="D1136" s="55" t="s">
        <v>3</v>
      </c>
      <c r="E1136" s="457" t="s">
        <v>742</v>
      </c>
      <c r="F1136" s="457"/>
      <c r="G1136" s="46" t="s">
        <v>4</v>
      </c>
      <c r="H1136" s="46" t="s">
        <v>5</v>
      </c>
      <c r="I1136" s="46" t="s">
        <v>6</v>
      </c>
      <c r="J1136" s="110" t="s">
        <v>7</v>
      </c>
    </row>
    <row r="1137" spans="1:10" ht="25.5">
      <c r="A1137" s="125" t="s">
        <v>753</v>
      </c>
      <c r="B1137" s="60" t="s">
        <v>297</v>
      </c>
      <c r="C1137" s="60" t="s">
        <v>12</v>
      </c>
      <c r="D1137" s="59" t="s">
        <v>298</v>
      </c>
      <c r="E1137" s="458" t="s">
        <v>1380</v>
      </c>
      <c r="F1137" s="458"/>
      <c r="G1137" s="60" t="s">
        <v>35</v>
      </c>
      <c r="H1137" s="86">
        <v>1</v>
      </c>
      <c r="I1137" s="87">
        <v>13.26</v>
      </c>
      <c r="J1137" s="126">
        <v>13.26</v>
      </c>
    </row>
    <row r="1138" spans="1:10" ht="25.5">
      <c r="A1138" s="127" t="s">
        <v>755</v>
      </c>
      <c r="B1138" s="62" t="s">
        <v>1381</v>
      </c>
      <c r="C1138" s="62" t="s">
        <v>12</v>
      </c>
      <c r="D1138" s="61" t="s">
        <v>1382</v>
      </c>
      <c r="E1138" s="459" t="s">
        <v>758</v>
      </c>
      <c r="F1138" s="459"/>
      <c r="G1138" s="62" t="s">
        <v>14</v>
      </c>
      <c r="H1138" s="88">
        <v>0.16309999999999999</v>
      </c>
      <c r="I1138" s="89">
        <v>27.89</v>
      </c>
      <c r="J1138" s="128">
        <v>4.54</v>
      </c>
    </row>
    <row r="1139" spans="1:10" ht="25.5">
      <c r="A1139" s="127" t="s">
        <v>755</v>
      </c>
      <c r="B1139" s="62" t="s">
        <v>776</v>
      </c>
      <c r="C1139" s="62" t="s">
        <v>12</v>
      </c>
      <c r="D1139" s="61" t="s">
        <v>777</v>
      </c>
      <c r="E1139" s="459" t="s">
        <v>758</v>
      </c>
      <c r="F1139" s="459"/>
      <c r="G1139" s="62" t="s">
        <v>14</v>
      </c>
      <c r="H1139" s="88">
        <v>5.4399999999999997E-2</v>
      </c>
      <c r="I1139" s="89">
        <v>19.850000000000001</v>
      </c>
      <c r="J1139" s="128">
        <v>1.07</v>
      </c>
    </row>
    <row r="1140" spans="1:10">
      <c r="A1140" s="129" t="s">
        <v>743</v>
      </c>
      <c r="B1140" s="64" t="s">
        <v>1389</v>
      </c>
      <c r="C1140" s="64" t="s">
        <v>12</v>
      </c>
      <c r="D1140" s="63" t="s">
        <v>1390</v>
      </c>
      <c r="E1140" s="456" t="s">
        <v>766</v>
      </c>
      <c r="F1140" s="456"/>
      <c r="G1140" s="64" t="s">
        <v>1029</v>
      </c>
      <c r="H1140" s="90">
        <v>0.22850000000000001</v>
      </c>
      <c r="I1140" s="91">
        <v>33.520000000000003</v>
      </c>
      <c r="J1140" s="130">
        <v>7.65</v>
      </c>
    </row>
    <row r="1141" spans="1:10" ht="25.5">
      <c r="A1141" s="113"/>
      <c r="B1141" s="114"/>
      <c r="C1141" s="114"/>
      <c r="D1141" s="115"/>
      <c r="E1141" s="114" t="s">
        <v>745</v>
      </c>
      <c r="F1141" s="116">
        <v>4.33</v>
      </c>
      <c r="G1141" s="114" t="s">
        <v>746</v>
      </c>
      <c r="H1141" s="116">
        <v>0</v>
      </c>
      <c r="I1141" s="114" t="s">
        <v>747</v>
      </c>
      <c r="J1141" s="117">
        <v>4.33</v>
      </c>
    </row>
    <row r="1142" spans="1:10" ht="25.5">
      <c r="A1142" s="113"/>
      <c r="B1142" s="114"/>
      <c r="C1142" s="114"/>
      <c r="D1142" s="115"/>
      <c r="E1142" s="114" t="s">
        <v>748</v>
      </c>
      <c r="F1142" s="116">
        <v>3.47</v>
      </c>
      <c r="G1142" s="114"/>
      <c r="H1142" s="460" t="s">
        <v>749</v>
      </c>
      <c r="I1142" s="460"/>
      <c r="J1142" s="117">
        <v>16.73</v>
      </c>
    </row>
    <row r="1143" spans="1:10" ht="26.25" thickBot="1">
      <c r="A1143" s="118"/>
      <c r="B1143" s="119"/>
      <c r="C1143" s="119"/>
      <c r="D1143" s="120"/>
      <c r="E1143" s="119"/>
      <c r="F1143" s="119"/>
      <c r="G1143" s="119" t="s">
        <v>750</v>
      </c>
      <c r="H1143" s="121" t="s">
        <v>1391</v>
      </c>
      <c r="I1143" s="119" t="s">
        <v>752</v>
      </c>
      <c r="J1143" s="122">
        <v>7451.7</v>
      </c>
    </row>
    <row r="1144" spans="1:10" ht="15" thickTop="1">
      <c r="A1144" s="123"/>
      <c r="B1144" s="85"/>
      <c r="C1144" s="85"/>
      <c r="D1144" s="58"/>
      <c r="E1144" s="85"/>
      <c r="F1144" s="85"/>
      <c r="G1144" s="85"/>
      <c r="H1144" s="85"/>
      <c r="I1144" s="85"/>
      <c r="J1144" s="124"/>
    </row>
    <row r="1145" spans="1:10" ht="30">
      <c r="A1145" s="109" t="s">
        <v>300</v>
      </c>
      <c r="B1145" s="46" t="s">
        <v>1</v>
      </c>
      <c r="C1145" s="46" t="s">
        <v>2</v>
      </c>
      <c r="D1145" s="55" t="s">
        <v>3</v>
      </c>
      <c r="E1145" s="457" t="s">
        <v>742</v>
      </c>
      <c r="F1145" s="457"/>
      <c r="G1145" s="46" t="s">
        <v>4</v>
      </c>
      <c r="H1145" s="46" t="s">
        <v>5</v>
      </c>
      <c r="I1145" s="46" t="s">
        <v>6</v>
      </c>
      <c r="J1145" s="110" t="s">
        <v>7</v>
      </c>
    </row>
    <row r="1146" spans="1:10" ht="25.5">
      <c r="A1146" s="125" t="s">
        <v>753</v>
      </c>
      <c r="B1146" s="60" t="s">
        <v>297</v>
      </c>
      <c r="C1146" s="60" t="s">
        <v>12</v>
      </c>
      <c r="D1146" s="59" t="s">
        <v>298</v>
      </c>
      <c r="E1146" s="458" t="s">
        <v>1380</v>
      </c>
      <c r="F1146" s="458"/>
      <c r="G1146" s="60" t="s">
        <v>35</v>
      </c>
      <c r="H1146" s="86">
        <v>1</v>
      </c>
      <c r="I1146" s="87">
        <v>13.26</v>
      </c>
      <c r="J1146" s="126">
        <v>13.26</v>
      </c>
    </row>
    <row r="1147" spans="1:10" ht="25.5">
      <c r="A1147" s="127" t="s">
        <v>755</v>
      </c>
      <c r="B1147" s="62" t="s">
        <v>1381</v>
      </c>
      <c r="C1147" s="62" t="s">
        <v>12</v>
      </c>
      <c r="D1147" s="61" t="s">
        <v>1382</v>
      </c>
      <c r="E1147" s="459" t="s">
        <v>758</v>
      </c>
      <c r="F1147" s="459"/>
      <c r="G1147" s="62" t="s">
        <v>14</v>
      </c>
      <c r="H1147" s="88">
        <v>0.16309999999999999</v>
      </c>
      <c r="I1147" s="89">
        <v>27.89</v>
      </c>
      <c r="J1147" s="128">
        <v>4.54</v>
      </c>
    </row>
    <row r="1148" spans="1:10" ht="25.5">
      <c r="A1148" s="127" t="s">
        <v>755</v>
      </c>
      <c r="B1148" s="62" t="s">
        <v>776</v>
      </c>
      <c r="C1148" s="62" t="s">
        <v>12</v>
      </c>
      <c r="D1148" s="61" t="s">
        <v>777</v>
      </c>
      <c r="E1148" s="459" t="s">
        <v>758</v>
      </c>
      <c r="F1148" s="459"/>
      <c r="G1148" s="62" t="s">
        <v>14</v>
      </c>
      <c r="H1148" s="88">
        <v>5.4399999999999997E-2</v>
      </c>
      <c r="I1148" s="89">
        <v>19.850000000000001</v>
      </c>
      <c r="J1148" s="128">
        <v>1.07</v>
      </c>
    </row>
    <row r="1149" spans="1:10">
      <c r="A1149" s="129" t="s">
        <v>743</v>
      </c>
      <c r="B1149" s="64" t="s">
        <v>1389</v>
      </c>
      <c r="C1149" s="64" t="s">
        <v>12</v>
      </c>
      <c r="D1149" s="63" t="s">
        <v>1390</v>
      </c>
      <c r="E1149" s="456" t="s">
        <v>766</v>
      </c>
      <c r="F1149" s="456"/>
      <c r="G1149" s="64" t="s">
        <v>1029</v>
      </c>
      <c r="H1149" s="90">
        <v>0.22850000000000001</v>
      </c>
      <c r="I1149" s="91">
        <v>33.520000000000003</v>
      </c>
      <c r="J1149" s="130">
        <v>7.65</v>
      </c>
    </row>
    <row r="1150" spans="1:10" ht="25.5">
      <c r="A1150" s="113"/>
      <c r="B1150" s="114"/>
      <c r="C1150" s="114"/>
      <c r="D1150" s="115"/>
      <c r="E1150" s="114" t="s">
        <v>745</v>
      </c>
      <c r="F1150" s="116">
        <v>4.33</v>
      </c>
      <c r="G1150" s="114" t="s">
        <v>746</v>
      </c>
      <c r="H1150" s="116">
        <v>0</v>
      </c>
      <c r="I1150" s="114" t="s">
        <v>747</v>
      </c>
      <c r="J1150" s="117">
        <v>4.33</v>
      </c>
    </row>
    <row r="1151" spans="1:10" ht="25.5">
      <c r="A1151" s="113"/>
      <c r="B1151" s="114"/>
      <c r="C1151" s="114"/>
      <c r="D1151" s="115"/>
      <c r="E1151" s="114" t="s">
        <v>748</v>
      </c>
      <c r="F1151" s="116">
        <v>3.47</v>
      </c>
      <c r="G1151" s="114"/>
      <c r="H1151" s="460" t="s">
        <v>749</v>
      </c>
      <c r="I1151" s="460"/>
      <c r="J1151" s="117">
        <v>16.73</v>
      </c>
    </row>
    <row r="1152" spans="1:10" ht="26.25" thickBot="1">
      <c r="A1152" s="118"/>
      <c r="B1152" s="119"/>
      <c r="C1152" s="119"/>
      <c r="D1152" s="120"/>
      <c r="E1152" s="119"/>
      <c r="F1152" s="119"/>
      <c r="G1152" s="119" t="s">
        <v>750</v>
      </c>
      <c r="H1152" s="121" t="s">
        <v>1392</v>
      </c>
      <c r="I1152" s="119" t="s">
        <v>752</v>
      </c>
      <c r="J1152" s="122">
        <v>5137.6099999999997</v>
      </c>
    </row>
    <row r="1153" spans="1:10" ht="15" thickTop="1">
      <c r="A1153" s="123"/>
      <c r="B1153" s="85"/>
      <c r="C1153" s="85"/>
      <c r="D1153" s="58"/>
      <c r="E1153" s="85"/>
      <c r="F1153" s="85"/>
      <c r="G1153" s="85"/>
      <c r="H1153" s="85"/>
      <c r="I1153" s="85"/>
      <c r="J1153" s="124"/>
    </row>
    <row r="1154" spans="1:10" ht="30">
      <c r="A1154" s="109" t="s">
        <v>301</v>
      </c>
      <c r="B1154" s="46" t="s">
        <v>1</v>
      </c>
      <c r="C1154" s="46" t="s">
        <v>2</v>
      </c>
      <c r="D1154" s="55" t="s">
        <v>3</v>
      </c>
      <c r="E1154" s="457" t="s">
        <v>742</v>
      </c>
      <c r="F1154" s="457"/>
      <c r="G1154" s="46" t="s">
        <v>4</v>
      </c>
      <c r="H1154" s="46" t="s">
        <v>5</v>
      </c>
      <c r="I1154" s="46" t="s">
        <v>6</v>
      </c>
      <c r="J1154" s="110" t="s">
        <v>7</v>
      </c>
    </row>
    <row r="1155" spans="1:10" ht="25.5">
      <c r="A1155" s="125" t="s">
        <v>753</v>
      </c>
      <c r="B1155" s="60" t="s">
        <v>297</v>
      </c>
      <c r="C1155" s="60" t="s">
        <v>12</v>
      </c>
      <c r="D1155" s="59" t="s">
        <v>298</v>
      </c>
      <c r="E1155" s="458" t="s">
        <v>1380</v>
      </c>
      <c r="F1155" s="458"/>
      <c r="G1155" s="60" t="s">
        <v>35</v>
      </c>
      <c r="H1155" s="86">
        <v>1</v>
      </c>
      <c r="I1155" s="87">
        <v>13.26</v>
      </c>
      <c r="J1155" s="126">
        <v>13.26</v>
      </c>
    </row>
    <row r="1156" spans="1:10" ht="25.5">
      <c r="A1156" s="127" t="s">
        <v>755</v>
      </c>
      <c r="B1156" s="62" t="s">
        <v>1381</v>
      </c>
      <c r="C1156" s="62" t="s">
        <v>12</v>
      </c>
      <c r="D1156" s="61" t="s">
        <v>1382</v>
      </c>
      <c r="E1156" s="459" t="s">
        <v>758</v>
      </c>
      <c r="F1156" s="459"/>
      <c r="G1156" s="62" t="s">
        <v>14</v>
      </c>
      <c r="H1156" s="88">
        <v>0.16309999999999999</v>
      </c>
      <c r="I1156" s="89">
        <v>27.89</v>
      </c>
      <c r="J1156" s="128">
        <v>4.54</v>
      </c>
    </row>
    <row r="1157" spans="1:10" ht="25.5">
      <c r="A1157" s="127" t="s">
        <v>755</v>
      </c>
      <c r="B1157" s="62" t="s">
        <v>776</v>
      </c>
      <c r="C1157" s="62" t="s">
        <v>12</v>
      </c>
      <c r="D1157" s="61" t="s">
        <v>777</v>
      </c>
      <c r="E1157" s="459" t="s">
        <v>758</v>
      </c>
      <c r="F1157" s="459"/>
      <c r="G1157" s="62" t="s">
        <v>14</v>
      </c>
      <c r="H1157" s="88">
        <v>5.4399999999999997E-2</v>
      </c>
      <c r="I1157" s="89">
        <v>19.850000000000001</v>
      </c>
      <c r="J1157" s="128">
        <v>1.07</v>
      </c>
    </row>
    <row r="1158" spans="1:10">
      <c r="A1158" s="129" t="s">
        <v>743</v>
      </c>
      <c r="B1158" s="64" t="s">
        <v>1389</v>
      </c>
      <c r="C1158" s="64" t="s">
        <v>12</v>
      </c>
      <c r="D1158" s="63" t="s">
        <v>1390</v>
      </c>
      <c r="E1158" s="456" t="s">
        <v>766</v>
      </c>
      <c r="F1158" s="456"/>
      <c r="G1158" s="64" t="s">
        <v>1029</v>
      </c>
      <c r="H1158" s="90">
        <v>0.22850000000000001</v>
      </c>
      <c r="I1158" s="91">
        <v>33.520000000000003</v>
      </c>
      <c r="J1158" s="130">
        <v>7.65</v>
      </c>
    </row>
    <row r="1159" spans="1:10" ht="25.5">
      <c r="A1159" s="113"/>
      <c r="B1159" s="114"/>
      <c r="C1159" s="114"/>
      <c r="D1159" s="115"/>
      <c r="E1159" s="114" t="s">
        <v>745</v>
      </c>
      <c r="F1159" s="116">
        <v>4.33</v>
      </c>
      <c r="G1159" s="114" t="s">
        <v>746</v>
      </c>
      <c r="H1159" s="116">
        <v>0</v>
      </c>
      <c r="I1159" s="114" t="s">
        <v>747</v>
      </c>
      <c r="J1159" s="117">
        <v>4.33</v>
      </c>
    </row>
    <row r="1160" spans="1:10" ht="25.5">
      <c r="A1160" s="113"/>
      <c r="B1160" s="114"/>
      <c r="C1160" s="114"/>
      <c r="D1160" s="115"/>
      <c r="E1160" s="114" t="s">
        <v>748</v>
      </c>
      <c r="F1160" s="116">
        <v>3.47</v>
      </c>
      <c r="G1160" s="114"/>
      <c r="H1160" s="460" t="s">
        <v>749</v>
      </c>
      <c r="I1160" s="460"/>
      <c r="J1160" s="117">
        <v>16.73</v>
      </c>
    </row>
    <row r="1161" spans="1:10" ht="26.25" thickBot="1">
      <c r="A1161" s="118"/>
      <c r="B1161" s="119"/>
      <c r="C1161" s="119"/>
      <c r="D1161" s="120"/>
      <c r="E1161" s="119"/>
      <c r="F1161" s="119"/>
      <c r="G1161" s="119" t="s">
        <v>750</v>
      </c>
      <c r="H1161" s="121" t="s">
        <v>1393</v>
      </c>
      <c r="I1161" s="119" t="s">
        <v>752</v>
      </c>
      <c r="J1161" s="122">
        <v>2430.5300000000002</v>
      </c>
    </row>
    <row r="1162" spans="1:10" ht="15" thickTop="1">
      <c r="A1162" s="123"/>
      <c r="B1162" s="85"/>
      <c r="C1162" s="85"/>
      <c r="D1162" s="58"/>
      <c r="E1162" s="85"/>
      <c r="F1162" s="85"/>
      <c r="G1162" s="85"/>
      <c r="H1162" s="85"/>
      <c r="I1162" s="85"/>
      <c r="J1162" s="124"/>
    </row>
    <row r="1163" spans="1:10" ht="30">
      <c r="A1163" s="109" t="s">
        <v>302</v>
      </c>
      <c r="B1163" s="46" t="s">
        <v>1</v>
      </c>
      <c r="C1163" s="46" t="s">
        <v>2</v>
      </c>
      <c r="D1163" s="55" t="s">
        <v>3</v>
      </c>
      <c r="E1163" s="457" t="s">
        <v>742</v>
      </c>
      <c r="F1163" s="457"/>
      <c r="G1163" s="46" t="s">
        <v>4</v>
      </c>
      <c r="H1163" s="46" t="s">
        <v>5</v>
      </c>
      <c r="I1163" s="46" t="s">
        <v>6</v>
      </c>
      <c r="J1163" s="110" t="s">
        <v>7</v>
      </c>
    </row>
    <row r="1164" spans="1:10" ht="51">
      <c r="A1164" s="125" t="s">
        <v>753</v>
      </c>
      <c r="B1164" s="60" t="s">
        <v>303</v>
      </c>
      <c r="C1164" s="60" t="s">
        <v>12</v>
      </c>
      <c r="D1164" s="59" t="s">
        <v>304</v>
      </c>
      <c r="E1164" s="458" t="s">
        <v>1380</v>
      </c>
      <c r="F1164" s="458"/>
      <c r="G1164" s="60" t="s">
        <v>35</v>
      </c>
      <c r="H1164" s="86">
        <v>1</v>
      </c>
      <c r="I1164" s="87">
        <v>8.52</v>
      </c>
      <c r="J1164" s="126">
        <v>8.52</v>
      </c>
    </row>
    <row r="1165" spans="1:10" ht="25.5">
      <c r="A1165" s="127" t="s">
        <v>755</v>
      </c>
      <c r="B1165" s="62" t="s">
        <v>1381</v>
      </c>
      <c r="C1165" s="62" t="s">
        <v>12</v>
      </c>
      <c r="D1165" s="61" t="s">
        <v>1382</v>
      </c>
      <c r="E1165" s="459" t="s">
        <v>758</v>
      </c>
      <c r="F1165" s="459"/>
      <c r="G1165" s="62" t="s">
        <v>14</v>
      </c>
      <c r="H1165" s="88">
        <v>6.3500000000000001E-2</v>
      </c>
      <c r="I1165" s="89">
        <v>27.89</v>
      </c>
      <c r="J1165" s="128">
        <v>1.77</v>
      </c>
    </row>
    <row r="1166" spans="1:10">
      <c r="A1166" s="129" t="s">
        <v>743</v>
      </c>
      <c r="B1166" s="64" t="s">
        <v>1394</v>
      </c>
      <c r="C1166" s="64" t="s">
        <v>12</v>
      </c>
      <c r="D1166" s="63" t="s">
        <v>1395</v>
      </c>
      <c r="E1166" s="456" t="s">
        <v>766</v>
      </c>
      <c r="F1166" s="456"/>
      <c r="G1166" s="64" t="s">
        <v>1029</v>
      </c>
      <c r="H1166" s="90">
        <v>0.19450000000000001</v>
      </c>
      <c r="I1166" s="91">
        <v>28.26</v>
      </c>
      <c r="J1166" s="130">
        <v>5.49</v>
      </c>
    </row>
    <row r="1167" spans="1:10">
      <c r="A1167" s="129" t="s">
        <v>743</v>
      </c>
      <c r="B1167" s="64" t="s">
        <v>1396</v>
      </c>
      <c r="C1167" s="64" t="s">
        <v>12</v>
      </c>
      <c r="D1167" s="63" t="s">
        <v>1397</v>
      </c>
      <c r="E1167" s="456" t="s">
        <v>766</v>
      </c>
      <c r="F1167" s="456"/>
      <c r="G1167" s="64" t="s">
        <v>1029</v>
      </c>
      <c r="H1167" s="90">
        <v>5.8400000000000001E-2</v>
      </c>
      <c r="I1167" s="91">
        <v>21.61</v>
      </c>
      <c r="J1167" s="130">
        <v>1.26</v>
      </c>
    </row>
    <row r="1168" spans="1:10" ht="25.5">
      <c r="A1168" s="113"/>
      <c r="B1168" s="114"/>
      <c r="C1168" s="114"/>
      <c r="D1168" s="115"/>
      <c r="E1168" s="114" t="s">
        <v>745</v>
      </c>
      <c r="F1168" s="116">
        <v>1.36</v>
      </c>
      <c r="G1168" s="114" t="s">
        <v>746</v>
      </c>
      <c r="H1168" s="116">
        <v>0</v>
      </c>
      <c r="I1168" s="114" t="s">
        <v>747</v>
      </c>
      <c r="J1168" s="117">
        <v>1.36</v>
      </c>
    </row>
    <row r="1169" spans="1:10" ht="25.5">
      <c r="A1169" s="113"/>
      <c r="B1169" s="114"/>
      <c r="C1169" s="114"/>
      <c r="D1169" s="115"/>
      <c r="E1169" s="114" t="s">
        <v>748</v>
      </c>
      <c r="F1169" s="116">
        <v>2.23</v>
      </c>
      <c r="G1169" s="114"/>
      <c r="H1169" s="460" t="s">
        <v>749</v>
      </c>
      <c r="I1169" s="460"/>
      <c r="J1169" s="117">
        <v>10.75</v>
      </c>
    </row>
    <row r="1170" spans="1:10" ht="26.25" thickBot="1">
      <c r="A1170" s="118"/>
      <c r="B1170" s="119"/>
      <c r="C1170" s="119"/>
      <c r="D1170" s="120"/>
      <c r="E1170" s="119"/>
      <c r="F1170" s="119"/>
      <c r="G1170" s="119" t="s">
        <v>750</v>
      </c>
      <c r="H1170" s="121" t="s">
        <v>1308</v>
      </c>
      <c r="I1170" s="119" t="s">
        <v>752</v>
      </c>
      <c r="J1170" s="122">
        <v>7662.49</v>
      </c>
    </row>
    <row r="1171" spans="1:10" ht="15" thickTop="1">
      <c r="A1171" s="123"/>
      <c r="B1171" s="85"/>
      <c r="C1171" s="85"/>
      <c r="D1171" s="58"/>
      <c r="E1171" s="85"/>
      <c r="F1171" s="85"/>
      <c r="G1171" s="85"/>
      <c r="H1171" s="85"/>
      <c r="I1171" s="85"/>
      <c r="J1171" s="124"/>
    </row>
    <row r="1172" spans="1:10" ht="30">
      <c r="A1172" s="109" t="s">
        <v>305</v>
      </c>
      <c r="B1172" s="46" t="s">
        <v>1</v>
      </c>
      <c r="C1172" s="46" t="s">
        <v>2</v>
      </c>
      <c r="D1172" s="55" t="s">
        <v>3</v>
      </c>
      <c r="E1172" s="457" t="s">
        <v>742</v>
      </c>
      <c r="F1172" s="457"/>
      <c r="G1172" s="46" t="s">
        <v>4</v>
      </c>
      <c r="H1172" s="46" t="s">
        <v>5</v>
      </c>
      <c r="I1172" s="46" t="s">
        <v>6</v>
      </c>
      <c r="J1172" s="110" t="s">
        <v>7</v>
      </c>
    </row>
    <row r="1173" spans="1:10" ht="51">
      <c r="A1173" s="125" t="s">
        <v>753</v>
      </c>
      <c r="B1173" s="60" t="s">
        <v>303</v>
      </c>
      <c r="C1173" s="60" t="s">
        <v>12</v>
      </c>
      <c r="D1173" s="59" t="s">
        <v>304</v>
      </c>
      <c r="E1173" s="458" t="s">
        <v>1380</v>
      </c>
      <c r="F1173" s="458"/>
      <c r="G1173" s="60" t="s">
        <v>35</v>
      </c>
      <c r="H1173" s="86">
        <v>1</v>
      </c>
      <c r="I1173" s="87">
        <v>8.52</v>
      </c>
      <c r="J1173" s="126">
        <v>8.52</v>
      </c>
    </row>
    <row r="1174" spans="1:10" ht="25.5">
      <c r="A1174" s="127" t="s">
        <v>755</v>
      </c>
      <c r="B1174" s="62" t="s">
        <v>1381</v>
      </c>
      <c r="C1174" s="62" t="s">
        <v>12</v>
      </c>
      <c r="D1174" s="61" t="s">
        <v>1382</v>
      </c>
      <c r="E1174" s="459" t="s">
        <v>758</v>
      </c>
      <c r="F1174" s="459"/>
      <c r="G1174" s="62" t="s">
        <v>14</v>
      </c>
      <c r="H1174" s="88">
        <v>6.3500000000000001E-2</v>
      </c>
      <c r="I1174" s="89">
        <v>27.89</v>
      </c>
      <c r="J1174" s="128">
        <v>1.77</v>
      </c>
    </row>
    <row r="1175" spans="1:10">
      <c r="A1175" s="129" t="s">
        <v>743</v>
      </c>
      <c r="B1175" s="64" t="s">
        <v>1394</v>
      </c>
      <c r="C1175" s="64" t="s">
        <v>12</v>
      </c>
      <c r="D1175" s="63" t="s">
        <v>1395</v>
      </c>
      <c r="E1175" s="456" t="s">
        <v>766</v>
      </c>
      <c r="F1175" s="456"/>
      <c r="G1175" s="64" t="s">
        <v>1029</v>
      </c>
      <c r="H1175" s="90">
        <v>0.19450000000000001</v>
      </c>
      <c r="I1175" s="91">
        <v>28.26</v>
      </c>
      <c r="J1175" s="130">
        <v>5.49</v>
      </c>
    </row>
    <row r="1176" spans="1:10">
      <c r="A1176" s="129" t="s">
        <v>743</v>
      </c>
      <c r="B1176" s="64" t="s">
        <v>1396</v>
      </c>
      <c r="C1176" s="64" t="s">
        <v>12</v>
      </c>
      <c r="D1176" s="63" t="s">
        <v>1397</v>
      </c>
      <c r="E1176" s="456" t="s">
        <v>766</v>
      </c>
      <c r="F1176" s="456"/>
      <c r="G1176" s="64" t="s">
        <v>1029</v>
      </c>
      <c r="H1176" s="90">
        <v>5.8400000000000001E-2</v>
      </c>
      <c r="I1176" s="91">
        <v>21.61</v>
      </c>
      <c r="J1176" s="130">
        <v>1.26</v>
      </c>
    </row>
    <row r="1177" spans="1:10" ht="25.5">
      <c r="A1177" s="113"/>
      <c r="B1177" s="114"/>
      <c r="C1177" s="114"/>
      <c r="D1177" s="115"/>
      <c r="E1177" s="114" t="s">
        <v>745</v>
      </c>
      <c r="F1177" s="116">
        <v>1.36</v>
      </c>
      <c r="G1177" s="114" t="s">
        <v>746</v>
      </c>
      <c r="H1177" s="116">
        <v>0</v>
      </c>
      <c r="I1177" s="114" t="s">
        <v>747</v>
      </c>
      <c r="J1177" s="117">
        <v>1.36</v>
      </c>
    </row>
    <row r="1178" spans="1:10" ht="25.5">
      <c r="A1178" s="113"/>
      <c r="B1178" s="114"/>
      <c r="C1178" s="114"/>
      <c r="D1178" s="115"/>
      <c r="E1178" s="114" t="s">
        <v>748</v>
      </c>
      <c r="F1178" s="116">
        <v>2.23</v>
      </c>
      <c r="G1178" s="114"/>
      <c r="H1178" s="460" t="s">
        <v>749</v>
      </c>
      <c r="I1178" s="460"/>
      <c r="J1178" s="117">
        <v>10.75</v>
      </c>
    </row>
    <row r="1179" spans="1:10" ht="26.25" thickBot="1">
      <c r="A1179" s="118"/>
      <c r="B1179" s="119"/>
      <c r="C1179" s="119"/>
      <c r="D1179" s="120"/>
      <c r="E1179" s="119"/>
      <c r="F1179" s="119"/>
      <c r="G1179" s="119" t="s">
        <v>750</v>
      </c>
      <c r="H1179" s="121" t="s">
        <v>1309</v>
      </c>
      <c r="I1179" s="119" t="s">
        <v>752</v>
      </c>
      <c r="J1179" s="122">
        <v>6046.87</v>
      </c>
    </row>
    <row r="1180" spans="1:10" ht="15" thickTop="1">
      <c r="A1180" s="123"/>
      <c r="B1180" s="85"/>
      <c r="C1180" s="85"/>
      <c r="D1180" s="58"/>
      <c r="E1180" s="85"/>
      <c r="F1180" s="85"/>
      <c r="G1180" s="85"/>
      <c r="H1180" s="85"/>
      <c r="I1180" s="85"/>
      <c r="J1180" s="124"/>
    </row>
    <row r="1181" spans="1:10" ht="30">
      <c r="A1181" s="109" t="s">
        <v>306</v>
      </c>
      <c r="B1181" s="46" t="s">
        <v>1</v>
      </c>
      <c r="C1181" s="46" t="s">
        <v>2</v>
      </c>
      <c r="D1181" s="55" t="s">
        <v>3</v>
      </c>
      <c r="E1181" s="457" t="s">
        <v>742</v>
      </c>
      <c r="F1181" s="457"/>
      <c r="G1181" s="46" t="s">
        <v>4</v>
      </c>
      <c r="H1181" s="46" t="s">
        <v>5</v>
      </c>
      <c r="I1181" s="46" t="s">
        <v>6</v>
      </c>
      <c r="J1181" s="110" t="s">
        <v>7</v>
      </c>
    </row>
    <row r="1182" spans="1:10" ht="51">
      <c r="A1182" s="125" t="s">
        <v>753</v>
      </c>
      <c r="B1182" s="60" t="s">
        <v>303</v>
      </c>
      <c r="C1182" s="60" t="s">
        <v>12</v>
      </c>
      <c r="D1182" s="59" t="s">
        <v>304</v>
      </c>
      <c r="E1182" s="458" t="s">
        <v>1380</v>
      </c>
      <c r="F1182" s="458"/>
      <c r="G1182" s="60" t="s">
        <v>35</v>
      </c>
      <c r="H1182" s="86">
        <v>1</v>
      </c>
      <c r="I1182" s="87">
        <v>8.52</v>
      </c>
      <c r="J1182" s="126">
        <v>8.52</v>
      </c>
    </row>
    <row r="1183" spans="1:10" ht="25.5">
      <c r="A1183" s="127" t="s">
        <v>755</v>
      </c>
      <c r="B1183" s="62" t="s">
        <v>1381</v>
      </c>
      <c r="C1183" s="62" t="s">
        <v>12</v>
      </c>
      <c r="D1183" s="61" t="s">
        <v>1382</v>
      </c>
      <c r="E1183" s="459" t="s">
        <v>758</v>
      </c>
      <c r="F1183" s="459"/>
      <c r="G1183" s="62" t="s">
        <v>14</v>
      </c>
      <c r="H1183" s="88">
        <v>6.3500000000000001E-2</v>
      </c>
      <c r="I1183" s="89">
        <v>27.89</v>
      </c>
      <c r="J1183" s="128">
        <v>1.77</v>
      </c>
    </row>
    <row r="1184" spans="1:10">
      <c r="A1184" s="129" t="s">
        <v>743</v>
      </c>
      <c r="B1184" s="64" t="s">
        <v>1394</v>
      </c>
      <c r="C1184" s="64" t="s">
        <v>12</v>
      </c>
      <c r="D1184" s="63" t="s">
        <v>1395</v>
      </c>
      <c r="E1184" s="456" t="s">
        <v>766</v>
      </c>
      <c r="F1184" s="456"/>
      <c r="G1184" s="64" t="s">
        <v>1029</v>
      </c>
      <c r="H1184" s="90">
        <v>0.19450000000000001</v>
      </c>
      <c r="I1184" s="91">
        <v>28.26</v>
      </c>
      <c r="J1184" s="130">
        <v>5.49</v>
      </c>
    </row>
    <row r="1185" spans="1:10">
      <c r="A1185" s="129" t="s">
        <v>743</v>
      </c>
      <c r="B1185" s="64" t="s">
        <v>1396</v>
      </c>
      <c r="C1185" s="64" t="s">
        <v>12</v>
      </c>
      <c r="D1185" s="63" t="s">
        <v>1397</v>
      </c>
      <c r="E1185" s="456" t="s">
        <v>766</v>
      </c>
      <c r="F1185" s="456"/>
      <c r="G1185" s="64" t="s">
        <v>1029</v>
      </c>
      <c r="H1185" s="90">
        <v>5.8400000000000001E-2</v>
      </c>
      <c r="I1185" s="91">
        <v>21.61</v>
      </c>
      <c r="J1185" s="130">
        <v>1.26</v>
      </c>
    </row>
    <row r="1186" spans="1:10" ht="25.5">
      <c r="A1186" s="113"/>
      <c r="B1186" s="114"/>
      <c r="C1186" s="114"/>
      <c r="D1186" s="115"/>
      <c r="E1186" s="114" t="s">
        <v>745</v>
      </c>
      <c r="F1186" s="116">
        <v>1.36</v>
      </c>
      <c r="G1186" s="114" t="s">
        <v>746</v>
      </c>
      <c r="H1186" s="116">
        <v>0</v>
      </c>
      <c r="I1186" s="114" t="s">
        <v>747</v>
      </c>
      <c r="J1186" s="117">
        <v>1.36</v>
      </c>
    </row>
    <row r="1187" spans="1:10" ht="25.5">
      <c r="A1187" s="113"/>
      <c r="B1187" s="114"/>
      <c r="C1187" s="114"/>
      <c r="D1187" s="115"/>
      <c r="E1187" s="114" t="s">
        <v>748</v>
      </c>
      <c r="F1187" s="116">
        <v>2.23</v>
      </c>
      <c r="G1187" s="114"/>
      <c r="H1187" s="460" t="s">
        <v>749</v>
      </c>
      <c r="I1187" s="460"/>
      <c r="J1187" s="117">
        <v>10.75</v>
      </c>
    </row>
    <row r="1188" spans="1:10" ht="26.25" thickBot="1">
      <c r="A1188" s="118"/>
      <c r="B1188" s="119"/>
      <c r="C1188" s="119"/>
      <c r="D1188" s="120"/>
      <c r="E1188" s="119"/>
      <c r="F1188" s="119"/>
      <c r="G1188" s="119" t="s">
        <v>750</v>
      </c>
      <c r="H1188" s="121" t="s">
        <v>1310</v>
      </c>
      <c r="I1188" s="119" t="s">
        <v>752</v>
      </c>
      <c r="J1188" s="122">
        <v>2015.62</v>
      </c>
    </row>
    <row r="1189" spans="1:10" ht="15" thickTop="1">
      <c r="A1189" s="123"/>
      <c r="B1189" s="85"/>
      <c r="C1189" s="85"/>
      <c r="D1189" s="58"/>
      <c r="E1189" s="85"/>
      <c r="F1189" s="85"/>
      <c r="G1189" s="85"/>
      <c r="H1189" s="85"/>
      <c r="I1189" s="85"/>
      <c r="J1189" s="124"/>
    </row>
    <row r="1190" spans="1:10" ht="30">
      <c r="A1190" s="109" t="s">
        <v>307</v>
      </c>
      <c r="B1190" s="46" t="s">
        <v>1</v>
      </c>
      <c r="C1190" s="46" t="s">
        <v>2</v>
      </c>
      <c r="D1190" s="55" t="s">
        <v>3</v>
      </c>
      <c r="E1190" s="457" t="s">
        <v>742</v>
      </c>
      <c r="F1190" s="457"/>
      <c r="G1190" s="46" t="s">
        <v>4</v>
      </c>
      <c r="H1190" s="46" t="s">
        <v>5</v>
      </c>
      <c r="I1190" s="46" t="s">
        <v>6</v>
      </c>
      <c r="J1190" s="110" t="s">
        <v>7</v>
      </c>
    </row>
    <row r="1191" spans="1:10" ht="51">
      <c r="A1191" s="125" t="s">
        <v>753</v>
      </c>
      <c r="B1191" s="60" t="s">
        <v>303</v>
      </c>
      <c r="C1191" s="60" t="s">
        <v>12</v>
      </c>
      <c r="D1191" s="59" t="s">
        <v>304</v>
      </c>
      <c r="E1191" s="458" t="s">
        <v>1380</v>
      </c>
      <c r="F1191" s="458"/>
      <c r="G1191" s="60" t="s">
        <v>35</v>
      </c>
      <c r="H1191" s="86">
        <v>1</v>
      </c>
      <c r="I1191" s="87">
        <v>8.52</v>
      </c>
      <c r="J1191" s="126">
        <v>8.52</v>
      </c>
    </row>
    <row r="1192" spans="1:10" ht="25.5">
      <c r="A1192" s="127" t="s">
        <v>755</v>
      </c>
      <c r="B1192" s="62" t="s">
        <v>1381</v>
      </c>
      <c r="C1192" s="62" t="s">
        <v>12</v>
      </c>
      <c r="D1192" s="61" t="s">
        <v>1382</v>
      </c>
      <c r="E1192" s="459" t="s">
        <v>758</v>
      </c>
      <c r="F1192" s="459"/>
      <c r="G1192" s="62" t="s">
        <v>14</v>
      </c>
      <c r="H1192" s="88">
        <v>6.3500000000000001E-2</v>
      </c>
      <c r="I1192" s="89">
        <v>27.89</v>
      </c>
      <c r="J1192" s="128">
        <v>1.77</v>
      </c>
    </row>
    <row r="1193" spans="1:10">
      <c r="A1193" s="129" t="s">
        <v>743</v>
      </c>
      <c r="B1193" s="64" t="s">
        <v>1394</v>
      </c>
      <c r="C1193" s="64" t="s">
        <v>12</v>
      </c>
      <c r="D1193" s="63" t="s">
        <v>1395</v>
      </c>
      <c r="E1193" s="456" t="s">
        <v>766</v>
      </c>
      <c r="F1193" s="456"/>
      <c r="G1193" s="64" t="s">
        <v>1029</v>
      </c>
      <c r="H1193" s="90">
        <v>0.19450000000000001</v>
      </c>
      <c r="I1193" s="91">
        <v>28.26</v>
      </c>
      <c r="J1193" s="130">
        <v>5.49</v>
      </c>
    </row>
    <row r="1194" spans="1:10">
      <c r="A1194" s="129" t="s">
        <v>743</v>
      </c>
      <c r="B1194" s="64" t="s">
        <v>1396</v>
      </c>
      <c r="C1194" s="64" t="s">
        <v>12</v>
      </c>
      <c r="D1194" s="63" t="s">
        <v>1397</v>
      </c>
      <c r="E1194" s="456" t="s">
        <v>766</v>
      </c>
      <c r="F1194" s="456"/>
      <c r="G1194" s="64" t="s">
        <v>1029</v>
      </c>
      <c r="H1194" s="90">
        <v>5.8400000000000001E-2</v>
      </c>
      <c r="I1194" s="91">
        <v>21.61</v>
      </c>
      <c r="J1194" s="130">
        <v>1.26</v>
      </c>
    </row>
    <row r="1195" spans="1:10" ht="25.5">
      <c r="A1195" s="113"/>
      <c r="B1195" s="114"/>
      <c r="C1195" s="114"/>
      <c r="D1195" s="115"/>
      <c r="E1195" s="114" t="s">
        <v>745</v>
      </c>
      <c r="F1195" s="116">
        <v>1.36</v>
      </c>
      <c r="G1195" s="114" t="s">
        <v>746</v>
      </c>
      <c r="H1195" s="116">
        <v>0</v>
      </c>
      <c r="I1195" s="114" t="s">
        <v>747</v>
      </c>
      <c r="J1195" s="117">
        <v>1.36</v>
      </c>
    </row>
    <row r="1196" spans="1:10" ht="25.5">
      <c r="A1196" s="113"/>
      <c r="B1196" s="114"/>
      <c r="C1196" s="114"/>
      <c r="D1196" s="115"/>
      <c r="E1196" s="114" t="s">
        <v>748</v>
      </c>
      <c r="F1196" s="116">
        <v>2.23</v>
      </c>
      <c r="G1196" s="114"/>
      <c r="H1196" s="460" t="s">
        <v>749</v>
      </c>
      <c r="I1196" s="460"/>
      <c r="J1196" s="117">
        <v>10.75</v>
      </c>
    </row>
    <row r="1197" spans="1:10" ht="26.25" thickBot="1">
      <c r="A1197" s="118"/>
      <c r="B1197" s="119"/>
      <c r="C1197" s="119"/>
      <c r="D1197" s="120"/>
      <c r="E1197" s="119"/>
      <c r="F1197" s="119"/>
      <c r="G1197" s="119" t="s">
        <v>750</v>
      </c>
      <c r="H1197" s="121" t="s">
        <v>1398</v>
      </c>
      <c r="I1197" s="119" t="s">
        <v>752</v>
      </c>
      <c r="J1197" s="122">
        <v>207.69</v>
      </c>
    </row>
    <row r="1198" spans="1:10" ht="15" thickTop="1">
      <c r="A1198" s="123"/>
      <c r="B1198" s="85"/>
      <c r="C1198" s="85"/>
      <c r="D1198" s="58"/>
      <c r="E1198" s="85"/>
      <c r="F1198" s="85"/>
      <c r="G1198" s="85"/>
      <c r="H1198" s="85"/>
      <c r="I1198" s="85"/>
      <c r="J1198" s="124"/>
    </row>
    <row r="1199" spans="1:10" ht="30">
      <c r="A1199" s="109" t="s">
        <v>308</v>
      </c>
      <c r="B1199" s="46" t="s">
        <v>1</v>
      </c>
      <c r="C1199" s="46" t="s">
        <v>2</v>
      </c>
      <c r="D1199" s="55" t="s">
        <v>3</v>
      </c>
      <c r="E1199" s="457" t="s">
        <v>742</v>
      </c>
      <c r="F1199" s="457"/>
      <c r="G1199" s="46" t="s">
        <v>4</v>
      </c>
      <c r="H1199" s="46" t="s">
        <v>5</v>
      </c>
      <c r="I1199" s="46" t="s">
        <v>6</v>
      </c>
      <c r="J1199" s="110" t="s">
        <v>7</v>
      </c>
    </row>
    <row r="1200" spans="1:10" ht="51">
      <c r="A1200" s="125" t="s">
        <v>753</v>
      </c>
      <c r="B1200" s="60" t="s">
        <v>303</v>
      </c>
      <c r="C1200" s="60" t="s">
        <v>12</v>
      </c>
      <c r="D1200" s="59" t="s">
        <v>304</v>
      </c>
      <c r="E1200" s="458" t="s">
        <v>1380</v>
      </c>
      <c r="F1200" s="458"/>
      <c r="G1200" s="60" t="s">
        <v>35</v>
      </c>
      <c r="H1200" s="86">
        <v>1</v>
      </c>
      <c r="I1200" s="87">
        <v>8.52</v>
      </c>
      <c r="J1200" s="126">
        <v>8.52</v>
      </c>
    </row>
    <row r="1201" spans="1:10" ht="25.5">
      <c r="A1201" s="127" t="s">
        <v>755</v>
      </c>
      <c r="B1201" s="62" t="s">
        <v>1381</v>
      </c>
      <c r="C1201" s="62" t="s">
        <v>12</v>
      </c>
      <c r="D1201" s="61" t="s">
        <v>1382</v>
      </c>
      <c r="E1201" s="459" t="s">
        <v>758</v>
      </c>
      <c r="F1201" s="459"/>
      <c r="G1201" s="62" t="s">
        <v>14</v>
      </c>
      <c r="H1201" s="88">
        <v>6.3500000000000001E-2</v>
      </c>
      <c r="I1201" s="89">
        <v>27.89</v>
      </c>
      <c r="J1201" s="128">
        <v>1.77</v>
      </c>
    </row>
    <row r="1202" spans="1:10">
      <c r="A1202" s="129" t="s">
        <v>743</v>
      </c>
      <c r="B1202" s="64" t="s">
        <v>1394</v>
      </c>
      <c r="C1202" s="64" t="s">
        <v>12</v>
      </c>
      <c r="D1202" s="63" t="s">
        <v>1395</v>
      </c>
      <c r="E1202" s="456" t="s">
        <v>766</v>
      </c>
      <c r="F1202" s="456"/>
      <c r="G1202" s="64" t="s">
        <v>1029</v>
      </c>
      <c r="H1202" s="90">
        <v>0.19450000000000001</v>
      </c>
      <c r="I1202" s="91">
        <v>28.26</v>
      </c>
      <c r="J1202" s="130">
        <v>5.49</v>
      </c>
    </row>
    <row r="1203" spans="1:10">
      <c r="A1203" s="129" t="s">
        <v>743</v>
      </c>
      <c r="B1203" s="64" t="s">
        <v>1396</v>
      </c>
      <c r="C1203" s="64" t="s">
        <v>12</v>
      </c>
      <c r="D1203" s="63" t="s">
        <v>1397</v>
      </c>
      <c r="E1203" s="456" t="s">
        <v>766</v>
      </c>
      <c r="F1203" s="456"/>
      <c r="G1203" s="64" t="s">
        <v>1029</v>
      </c>
      <c r="H1203" s="90">
        <v>5.8400000000000001E-2</v>
      </c>
      <c r="I1203" s="91">
        <v>21.61</v>
      </c>
      <c r="J1203" s="130">
        <v>1.26</v>
      </c>
    </row>
    <row r="1204" spans="1:10" ht="25.5">
      <c r="A1204" s="113"/>
      <c r="B1204" s="114"/>
      <c r="C1204" s="114"/>
      <c r="D1204" s="115"/>
      <c r="E1204" s="114" t="s">
        <v>745</v>
      </c>
      <c r="F1204" s="116">
        <v>1.36</v>
      </c>
      <c r="G1204" s="114" t="s">
        <v>746</v>
      </c>
      <c r="H1204" s="116">
        <v>0</v>
      </c>
      <c r="I1204" s="114" t="s">
        <v>747</v>
      </c>
      <c r="J1204" s="117">
        <v>1.36</v>
      </c>
    </row>
    <row r="1205" spans="1:10" ht="25.5">
      <c r="A1205" s="113"/>
      <c r="B1205" s="114"/>
      <c r="C1205" s="114"/>
      <c r="D1205" s="115"/>
      <c r="E1205" s="114" t="s">
        <v>748</v>
      </c>
      <c r="F1205" s="116">
        <v>2.23</v>
      </c>
      <c r="G1205" s="114"/>
      <c r="H1205" s="460" t="s">
        <v>749</v>
      </c>
      <c r="I1205" s="460"/>
      <c r="J1205" s="117">
        <v>10.75</v>
      </c>
    </row>
    <row r="1206" spans="1:10" ht="26.25" thickBot="1">
      <c r="A1206" s="118"/>
      <c r="B1206" s="119"/>
      <c r="C1206" s="119"/>
      <c r="D1206" s="120"/>
      <c r="E1206" s="119"/>
      <c r="F1206" s="119"/>
      <c r="G1206" s="119" t="s">
        <v>750</v>
      </c>
      <c r="H1206" s="121" t="s">
        <v>1399</v>
      </c>
      <c r="I1206" s="119" t="s">
        <v>752</v>
      </c>
      <c r="J1206" s="122">
        <v>176.73</v>
      </c>
    </row>
    <row r="1207" spans="1:10" ht="15" thickTop="1">
      <c r="A1207" s="123"/>
      <c r="B1207" s="85"/>
      <c r="C1207" s="85"/>
      <c r="D1207" s="58"/>
      <c r="E1207" s="85"/>
      <c r="F1207" s="85"/>
      <c r="G1207" s="85"/>
      <c r="H1207" s="85"/>
      <c r="I1207" s="85"/>
      <c r="J1207" s="124"/>
    </row>
    <row r="1208" spans="1:10" ht="30">
      <c r="A1208" s="109" t="s">
        <v>309</v>
      </c>
      <c r="B1208" s="46" t="s">
        <v>1</v>
      </c>
      <c r="C1208" s="46" t="s">
        <v>2</v>
      </c>
      <c r="D1208" s="55" t="s">
        <v>3</v>
      </c>
      <c r="E1208" s="457" t="s">
        <v>742</v>
      </c>
      <c r="F1208" s="457"/>
      <c r="G1208" s="46" t="s">
        <v>4</v>
      </c>
      <c r="H1208" s="46" t="s">
        <v>5</v>
      </c>
      <c r="I1208" s="46" t="s">
        <v>6</v>
      </c>
      <c r="J1208" s="110" t="s">
        <v>7</v>
      </c>
    </row>
    <row r="1209" spans="1:10" ht="38.25">
      <c r="A1209" s="125" t="s">
        <v>753</v>
      </c>
      <c r="B1209" s="60" t="s">
        <v>310</v>
      </c>
      <c r="C1209" s="60" t="s">
        <v>12</v>
      </c>
      <c r="D1209" s="59" t="s">
        <v>311</v>
      </c>
      <c r="E1209" s="458" t="s">
        <v>1380</v>
      </c>
      <c r="F1209" s="458"/>
      <c r="G1209" s="60" t="s">
        <v>35</v>
      </c>
      <c r="H1209" s="86">
        <v>1</v>
      </c>
      <c r="I1209" s="87">
        <v>14.87</v>
      </c>
      <c r="J1209" s="126">
        <v>14.87</v>
      </c>
    </row>
    <row r="1210" spans="1:10" ht="25.5">
      <c r="A1210" s="127" t="s">
        <v>755</v>
      </c>
      <c r="B1210" s="62" t="s">
        <v>1381</v>
      </c>
      <c r="C1210" s="62" t="s">
        <v>12</v>
      </c>
      <c r="D1210" s="61" t="s">
        <v>1382</v>
      </c>
      <c r="E1210" s="459" t="s">
        <v>758</v>
      </c>
      <c r="F1210" s="459"/>
      <c r="G1210" s="62" t="s">
        <v>14</v>
      </c>
      <c r="H1210" s="88">
        <v>0.3805</v>
      </c>
      <c r="I1210" s="89">
        <v>27.89</v>
      </c>
      <c r="J1210" s="128">
        <v>10.61</v>
      </c>
    </row>
    <row r="1211" spans="1:10">
      <c r="A1211" s="129" t="s">
        <v>743</v>
      </c>
      <c r="B1211" s="64" t="s">
        <v>1396</v>
      </c>
      <c r="C1211" s="64" t="s">
        <v>12</v>
      </c>
      <c r="D1211" s="63" t="s">
        <v>1397</v>
      </c>
      <c r="E1211" s="456" t="s">
        <v>766</v>
      </c>
      <c r="F1211" s="456"/>
      <c r="G1211" s="64" t="s">
        <v>1029</v>
      </c>
      <c r="H1211" s="90">
        <v>1.4E-2</v>
      </c>
      <c r="I1211" s="91">
        <v>21.61</v>
      </c>
      <c r="J1211" s="130">
        <v>0.3</v>
      </c>
    </row>
    <row r="1212" spans="1:10">
      <c r="A1212" s="129" t="s">
        <v>743</v>
      </c>
      <c r="B1212" s="64" t="s">
        <v>1394</v>
      </c>
      <c r="C1212" s="64" t="s">
        <v>12</v>
      </c>
      <c r="D1212" s="63" t="s">
        <v>1395</v>
      </c>
      <c r="E1212" s="456" t="s">
        <v>766</v>
      </c>
      <c r="F1212" s="456"/>
      <c r="G1212" s="64" t="s">
        <v>1029</v>
      </c>
      <c r="H1212" s="90">
        <v>0.14030000000000001</v>
      </c>
      <c r="I1212" s="91">
        <v>28.26</v>
      </c>
      <c r="J1212" s="130">
        <v>3.96</v>
      </c>
    </row>
    <row r="1213" spans="1:10" ht="25.5">
      <c r="A1213" s="113"/>
      <c r="B1213" s="114"/>
      <c r="C1213" s="114"/>
      <c r="D1213" s="115"/>
      <c r="E1213" s="114" t="s">
        <v>745</v>
      </c>
      <c r="F1213" s="116">
        <v>8.18</v>
      </c>
      <c r="G1213" s="114" t="s">
        <v>746</v>
      </c>
      <c r="H1213" s="116">
        <v>0</v>
      </c>
      <c r="I1213" s="114" t="s">
        <v>747</v>
      </c>
      <c r="J1213" s="117">
        <v>8.18</v>
      </c>
    </row>
    <row r="1214" spans="1:10" ht="25.5">
      <c r="A1214" s="113"/>
      <c r="B1214" s="114"/>
      <c r="C1214" s="114"/>
      <c r="D1214" s="115"/>
      <c r="E1214" s="114" t="s">
        <v>748</v>
      </c>
      <c r="F1214" s="116">
        <v>3.9</v>
      </c>
      <c r="G1214" s="114"/>
      <c r="H1214" s="460" t="s">
        <v>749</v>
      </c>
      <c r="I1214" s="460"/>
      <c r="J1214" s="117">
        <v>18.77</v>
      </c>
    </row>
    <row r="1215" spans="1:10" ht="26.25" thickBot="1">
      <c r="A1215" s="118"/>
      <c r="B1215" s="119"/>
      <c r="C1215" s="119"/>
      <c r="D1215" s="120"/>
      <c r="E1215" s="119"/>
      <c r="F1215" s="119"/>
      <c r="G1215" s="119" t="s">
        <v>750</v>
      </c>
      <c r="H1215" s="121" t="s">
        <v>1400</v>
      </c>
      <c r="I1215" s="119" t="s">
        <v>752</v>
      </c>
      <c r="J1215" s="122">
        <v>354.75</v>
      </c>
    </row>
    <row r="1216" spans="1:10" ht="15" thickTop="1">
      <c r="A1216" s="123"/>
      <c r="B1216" s="85"/>
      <c r="C1216" s="85"/>
      <c r="D1216" s="58"/>
      <c r="E1216" s="85"/>
      <c r="F1216" s="85"/>
      <c r="G1216" s="85"/>
      <c r="H1216" s="85"/>
      <c r="I1216" s="85"/>
      <c r="J1216" s="124"/>
    </row>
    <row r="1217" spans="1:10" ht="30">
      <c r="A1217" s="109" t="s">
        <v>312</v>
      </c>
      <c r="B1217" s="46" t="s">
        <v>1</v>
      </c>
      <c r="C1217" s="46" t="s">
        <v>2</v>
      </c>
      <c r="D1217" s="55" t="s">
        <v>3</v>
      </c>
      <c r="E1217" s="457" t="s">
        <v>742</v>
      </c>
      <c r="F1217" s="457"/>
      <c r="G1217" s="46" t="s">
        <v>4</v>
      </c>
      <c r="H1217" s="46" t="s">
        <v>5</v>
      </c>
      <c r="I1217" s="46" t="s">
        <v>6</v>
      </c>
      <c r="J1217" s="110" t="s">
        <v>7</v>
      </c>
    </row>
    <row r="1218" spans="1:10" ht="51">
      <c r="A1218" s="125" t="s">
        <v>753</v>
      </c>
      <c r="B1218" s="60" t="s">
        <v>313</v>
      </c>
      <c r="C1218" s="60" t="s">
        <v>12</v>
      </c>
      <c r="D1218" s="59" t="s">
        <v>314</v>
      </c>
      <c r="E1218" s="458" t="s">
        <v>1380</v>
      </c>
      <c r="F1218" s="458"/>
      <c r="G1218" s="60" t="s">
        <v>35</v>
      </c>
      <c r="H1218" s="86">
        <v>1</v>
      </c>
      <c r="I1218" s="87">
        <v>21.85</v>
      </c>
      <c r="J1218" s="126">
        <v>21.85</v>
      </c>
    </row>
    <row r="1219" spans="1:10" ht="25.5">
      <c r="A1219" s="127" t="s">
        <v>755</v>
      </c>
      <c r="B1219" s="62" t="s">
        <v>1381</v>
      </c>
      <c r="C1219" s="62" t="s">
        <v>12</v>
      </c>
      <c r="D1219" s="61" t="s">
        <v>1382</v>
      </c>
      <c r="E1219" s="459" t="s">
        <v>758</v>
      </c>
      <c r="F1219" s="459"/>
      <c r="G1219" s="62" t="s">
        <v>14</v>
      </c>
      <c r="H1219" s="88">
        <v>0.52659999999999996</v>
      </c>
      <c r="I1219" s="89">
        <v>27.89</v>
      </c>
      <c r="J1219" s="128">
        <v>14.68</v>
      </c>
    </row>
    <row r="1220" spans="1:10">
      <c r="A1220" s="129" t="s">
        <v>743</v>
      </c>
      <c r="B1220" s="64" t="s">
        <v>1394</v>
      </c>
      <c r="C1220" s="64" t="s">
        <v>12</v>
      </c>
      <c r="D1220" s="63" t="s">
        <v>1395</v>
      </c>
      <c r="E1220" s="456" t="s">
        <v>766</v>
      </c>
      <c r="F1220" s="456"/>
      <c r="G1220" s="64" t="s">
        <v>1029</v>
      </c>
      <c r="H1220" s="90">
        <v>0.20669999999999999</v>
      </c>
      <c r="I1220" s="91">
        <v>28.26</v>
      </c>
      <c r="J1220" s="130">
        <v>5.84</v>
      </c>
    </row>
    <row r="1221" spans="1:10">
      <c r="A1221" s="129" t="s">
        <v>743</v>
      </c>
      <c r="B1221" s="64" t="s">
        <v>1396</v>
      </c>
      <c r="C1221" s="64" t="s">
        <v>12</v>
      </c>
      <c r="D1221" s="63" t="s">
        <v>1397</v>
      </c>
      <c r="E1221" s="456" t="s">
        <v>766</v>
      </c>
      <c r="F1221" s="456"/>
      <c r="G1221" s="64" t="s">
        <v>1029</v>
      </c>
      <c r="H1221" s="90">
        <v>6.2E-2</v>
      </c>
      <c r="I1221" s="91">
        <v>21.61</v>
      </c>
      <c r="J1221" s="130">
        <v>1.33</v>
      </c>
    </row>
    <row r="1222" spans="1:10" ht="25.5">
      <c r="A1222" s="113"/>
      <c r="B1222" s="114"/>
      <c r="C1222" s="114"/>
      <c r="D1222" s="115"/>
      <c r="E1222" s="114" t="s">
        <v>745</v>
      </c>
      <c r="F1222" s="116">
        <v>11.33</v>
      </c>
      <c r="G1222" s="114" t="s">
        <v>746</v>
      </c>
      <c r="H1222" s="116">
        <v>0</v>
      </c>
      <c r="I1222" s="114" t="s">
        <v>747</v>
      </c>
      <c r="J1222" s="117">
        <v>11.33</v>
      </c>
    </row>
    <row r="1223" spans="1:10" ht="25.5">
      <c r="A1223" s="113"/>
      <c r="B1223" s="114"/>
      <c r="C1223" s="114"/>
      <c r="D1223" s="115"/>
      <c r="E1223" s="114" t="s">
        <v>748</v>
      </c>
      <c r="F1223" s="116">
        <v>5.73</v>
      </c>
      <c r="G1223" s="114"/>
      <c r="H1223" s="460" t="s">
        <v>749</v>
      </c>
      <c r="I1223" s="460"/>
      <c r="J1223" s="117">
        <v>27.58</v>
      </c>
    </row>
    <row r="1224" spans="1:10" ht="26.25" thickBot="1">
      <c r="A1224" s="118"/>
      <c r="B1224" s="119"/>
      <c r="C1224" s="119"/>
      <c r="D1224" s="120"/>
      <c r="E1224" s="119"/>
      <c r="F1224" s="119"/>
      <c r="G1224" s="119" t="s">
        <v>750</v>
      </c>
      <c r="H1224" s="121" t="s">
        <v>1401</v>
      </c>
      <c r="I1224" s="119" t="s">
        <v>752</v>
      </c>
      <c r="J1224" s="122">
        <v>2302.9299999999998</v>
      </c>
    </row>
    <row r="1225" spans="1:10" ht="15" thickTop="1">
      <c r="A1225" s="123"/>
      <c r="B1225" s="85"/>
      <c r="C1225" s="85"/>
      <c r="D1225" s="58"/>
      <c r="E1225" s="85"/>
      <c r="F1225" s="85"/>
      <c r="G1225" s="85"/>
      <c r="H1225" s="85"/>
      <c r="I1225" s="85"/>
      <c r="J1225" s="124"/>
    </row>
    <row r="1226" spans="1:10">
      <c r="A1226" s="107" t="s">
        <v>315</v>
      </c>
      <c r="B1226" s="82"/>
      <c r="C1226" s="82"/>
      <c r="D1226" s="54" t="s">
        <v>316</v>
      </c>
      <c r="E1226" s="82"/>
      <c r="F1226" s="461"/>
      <c r="G1226" s="461"/>
      <c r="H1226" s="82"/>
      <c r="I1226" s="82"/>
      <c r="J1226" s="108">
        <v>16014.71</v>
      </c>
    </row>
    <row r="1227" spans="1:10" ht="30">
      <c r="A1227" s="109" t="s">
        <v>317</v>
      </c>
      <c r="B1227" s="46" t="s">
        <v>1</v>
      </c>
      <c r="C1227" s="46" t="s">
        <v>2</v>
      </c>
      <c r="D1227" s="55" t="s">
        <v>3</v>
      </c>
      <c r="E1227" s="457" t="s">
        <v>742</v>
      </c>
      <c r="F1227" s="457"/>
      <c r="G1227" s="46" t="s">
        <v>4</v>
      </c>
      <c r="H1227" s="46" t="s">
        <v>5</v>
      </c>
      <c r="I1227" s="46" t="s">
        <v>6</v>
      </c>
      <c r="J1227" s="110" t="s">
        <v>7</v>
      </c>
    </row>
    <row r="1228" spans="1:10" ht="38.25">
      <c r="A1228" s="125" t="s">
        <v>753</v>
      </c>
      <c r="B1228" s="60" t="s">
        <v>318</v>
      </c>
      <c r="C1228" s="60" t="s">
        <v>12</v>
      </c>
      <c r="D1228" s="59" t="s">
        <v>319</v>
      </c>
      <c r="E1228" s="458" t="s">
        <v>1278</v>
      </c>
      <c r="F1228" s="458"/>
      <c r="G1228" s="60" t="s">
        <v>70</v>
      </c>
      <c r="H1228" s="86">
        <v>1</v>
      </c>
      <c r="I1228" s="87">
        <v>4.9000000000000004</v>
      </c>
      <c r="J1228" s="126">
        <v>4.9000000000000004</v>
      </c>
    </row>
    <row r="1229" spans="1:10" ht="25.5">
      <c r="A1229" s="127" t="s">
        <v>755</v>
      </c>
      <c r="B1229" s="62" t="s">
        <v>1279</v>
      </c>
      <c r="C1229" s="62" t="s">
        <v>12</v>
      </c>
      <c r="D1229" s="61" t="s">
        <v>1280</v>
      </c>
      <c r="E1229" s="459" t="s">
        <v>758</v>
      </c>
      <c r="F1229" s="459"/>
      <c r="G1229" s="62" t="s">
        <v>14</v>
      </c>
      <c r="H1229" s="88">
        <v>1.95E-2</v>
      </c>
      <c r="I1229" s="89">
        <v>25.5</v>
      </c>
      <c r="J1229" s="128">
        <v>0.49</v>
      </c>
    </row>
    <row r="1230" spans="1:10" ht="25.5">
      <c r="A1230" s="127" t="s">
        <v>755</v>
      </c>
      <c r="B1230" s="62" t="s">
        <v>1402</v>
      </c>
      <c r="C1230" s="62" t="s">
        <v>12</v>
      </c>
      <c r="D1230" s="61" t="s">
        <v>1403</v>
      </c>
      <c r="E1230" s="459" t="s">
        <v>758</v>
      </c>
      <c r="F1230" s="459"/>
      <c r="G1230" s="62" t="s">
        <v>14</v>
      </c>
      <c r="H1230" s="88">
        <v>1.95E-2</v>
      </c>
      <c r="I1230" s="89">
        <v>21.35</v>
      </c>
      <c r="J1230" s="128">
        <v>0.41</v>
      </c>
    </row>
    <row r="1231" spans="1:10" ht="25.5">
      <c r="A1231" s="129" t="s">
        <v>743</v>
      </c>
      <c r="B1231" s="64" t="s">
        <v>1404</v>
      </c>
      <c r="C1231" s="64" t="s">
        <v>12</v>
      </c>
      <c r="D1231" s="63" t="s">
        <v>1405</v>
      </c>
      <c r="E1231" s="456" t="s">
        <v>766</v>
      </c>
      <c r="F1231" s="456"/>
      <c r="G1231" s="64" t="s">
        <v>70</v>
      </c>
      <c r="H1231" s="90">
        <v>1.0492999999999999</v>
      </c>
      <c r="I1231" s="91">
        <v>3.82</v>
      </c>
      <c r="J1231" s="130">
        <v>4</v>
      </c>
    </row>
    <row r="1232" spans="1:10">
      <c r="A1232" s="129" t="s">
        <v>743</v>
      </c>
      <c r="B1232" s="64" t="s">
        <v>1406</v>
      </c>
      <c r="C1232" s="64" t="s">
        <v>12</v>
      </c>
      <c r="D1232" s="63" t="s">
        <v>1407</v>
      </c>
      <c r="E1232" s="456" t="s">
        <v>766</v>
      </c>
      <c r="F1232" s="456"/>
      <c r="G1232" s="64" t="s">
        <v>220</v>
      </c>
      <c r="H1232" s="90">
        <v>4.4999999999999997E-3</v>
      </c>
      <c r="I1232" s="91">
        <v>2.17</v>
      </c>
      <c r="J1232" s="130">
        <v>0</v>
      </c>
    </row>
    <row r="1233" spans="1:10" ht="25.5">
      <c r="A1233" s="113"/>
      <c r="B1233" s="114"/>
      <c r="C1233" s="114"/>
      <c r="D1233" s="115"/>
      <c r="E1233" s="114" t="s">
        <v>745</v>
      </c>
      <c r="F1233" s="116">
        <v>0.76</v>
      </c>
      <c r="G1233" s="114" t="s">
        <v>746</v>
      </c>
      <c r="H1233" s="116">
        <v>0</v>
      </c>
      <c r="I1233" s="114" t="s">
        <v>747</v>
      </c>
      <c r="J1233" s="117">
        <v>0.76</v>
      </c>
    </row>
    <row r="1234" spans="1:10" ht="25.5">
      <c r="A1234" s="113"/>
      <c r="B1234" s="114"/>
      <c r="C1234" s="114"/>
      <c r="D1234" s="115"/>
      <c r="E1234" s="114" t="s">
        <v>748</v>
      </c>
      <c r="F1234" s="116">
        <v>1.28</v>
      </c>
      <c r="G1234" s="114"/>
      <c r="H1234" s="460" t="s">
        <v>749</v>
      </c>
      <c r="I1234" s="460"/>
      <c r="J1234" s="117">
        <v>6.18</v>
      </c>
    </row>
    <row r="1235" spans="1:10" ht="26.25" thickBot="1">
      <c r="A1235" s="118"/>
      <c r="B1235" s="119"/>
      <c r="C1235" s="119"/>
      <c r="D1235" s="120"/>
      <c r="E1235" s="119"/>
      <c r="F1235" s="119"/>
      <c r="G1235" s="119" t="s">
        <v>750</v>
      </c>
      <c r="H1235" s="121" t="s">
        <v>1408</v>
      </c>
      <c r="I1235" s="119" t="s">
        <v>752</v>
      </c>
      <c r="J1235" s="122">
        <v>501.69</v>
      </c>
    </row>
    <row r="1236" spans="1:10" ht="15" thickTop="1">
      <c r="A1236" s="123"/>
      <c r="B1236" s="85"/>
      <c r="C1236" s="85"/>
      <c r="D1236" s="58"/>
      <c r="E1236" s="85"/>
      <c r="F1236" s="85"/>
      <c r="G1236" s="85"/>
      <c r="H1236" s="85"/>
      <c r="I1236" s="85"/>
      <c r="J1236" s="124"/>
    </row>
    <row r="1237" spans="1:10" ht="30">
      <c r="A1237" s="109" t="s">
        <v>320</v>
      </c>
      <c r="B1237" s="46" t="s">
        <v>1</v>
      </c>
      <c r="C1237" s="46" t="s">
        <v>2</v>
      </c>
      <c r="D1237" s="55" t="s">
        <v>3</v>
      </c>
      <c r="E1237" s="457" t="s">
        <v>742</v>
      </c>
      <c r="F1237" s="457"/>
      <c r="G1237" s="46" t="s">
        <v>4</v>
      </c>
      <c r="H1237" s="46" t="s">
        <v>5</v>
      </c>
      <c r="I1237" s="46" t="s">
        <v>6</v>
      </c>
      <c r="J1237" s="110" t="s">
        <v>7</v>
      </c>
    </row>
    <row r="1238" spans="1:10" ht="38.25">
      <c r="A1238" s="125" t="s">
        <v>753</v>
      </c>
      <c r="B1238" s="60" t="s">
        <v>321</v>
      </c>
      <c r="C1238" s="60" t="s">
        <v>12</v>
      </c>
      <c r="D1238" s="59" t="s">
        <v>322</v>
      </c>
      <c r="E1238" s="458" t="s">
        <v>1278</v>
      </c>
      <c r="F1238" s="458"/>
      <c r="G1238" s="60" t="s">
        <v>70</v>
      </c>
      <c r="H1238" s="86">
        <v>1</v>
      </c>
      <c r="I1238" s="87">
        <v>14.89</v>
      </c>
      <c r="J1238" s="126">
        <v>14.89</v>
      </c>
    </row>
    <row r="1239" spans="1:10" ht="25.5">
      <c r="A1239" s="127" t="s">
        <v>755</v>
      </c>
      <c r="B1239" s="62" t="s">
        <v>1402</v>
      </c>
      <c r="C1239" s="62" t="s">
        <v>12</v>
      </c>
      <c r="D1239" s="61" t="s">
        <v>1403</v>
      </c>
      <c r="E1239" s="459" t="s">
        <v>758</v>
      </c>
      <c r="F1239" s="459"/>
      <c r="G1239" s="62" t="s">
        <v>14</v>
      </c>
      <c r="H1239" s="88">
        <v>2.8199999999999999E-2</v>
      </c>
      <c r="I1239" s="89">
        <v>21.35</v>
      </c>
      <c r="J1239" s="128">
        <v>0.6</v>
      </c>
    </row>
    <row r="1240" spans="1:10" ht="25.5">
      <c r="A1240" s="127" t="s">
        <v>755</v>
      </c>
      <c r="B1240" s="62" t="s">
        <v>1279</v>
      </c>
      <c r="C1240" s="62" t="s">
        <v>12</v>
      </c>
      <c r="D1240" s="61" t="s">
        <v>1280</v>
      </c>
      <c r="E1240" s="459" t="s">
        <v>758</v>
      </c>
      <c r="F1240" s="459"/>
      <c r="G1240" s="62" t="s">
        <v>14</v>
      </c>
      <c r="H1240" s="88">
        <v>2.8199999999999999E-2</v>
      </c>
      <c r="I1240" s="89">
        <v>25.5</v>
      </c>
      <c r="J1240" s="128">
        <v>0.71</v>
      </c>
    </row>
    <row r="1241" spans="1:10">
      <c r="A1241" s="129" t="s">
        <v>743</v>
      </c>
      <c r="B1241" s="64" t="s">
        <v>1406</v>
      </c>
      <c r="C1241" s="64" t="s">
        <v>12</v>
      </c>
      <c r="D1241" s="63" t="s">
        <v>1407</v>
      </c>
      <c r="E1241" s="456" t="s">
        <v>766</v>
      </c>
      <c r="F1241" s="456"/>
      <c r="G1241" s="64" t="s">
        <v>220</v>
      </c>
      <c r="H1241" s="90">
        <v>6.6E-3</v>
      </c>
      <c r="I1241" s="91">
        <v>2.17</v>
      </c>
      <c r="J1241" s="130">
        <v>0.01</v>
      </c>
    </row>
    <row r="1242" spans="1:10" ht="25.5">
      <c r="A1242" s="129" t="s">
        <v>743</v>
      </c>
      <c r="B1242" s="64" t="s">
        <v>1409</v>
      </c>
      <c r="C1242" s="64" t="s">
        <v>12</v>
      </c>
      <c r="D1242" s="63" t="s">
        <v>1410</v>
      </c>
      <c r="E1242" s="456" t="s">
        <v>766</v>
      </c>
      <c r="F1242" s="456"/>
      <c r="G1242" s="64" t="s">
        <v>70</v>
      </c>
      <c r="H1242" s="90">
        <v>1.0492999999999999</v>
      </c>
      <c r="I1242" s="91">
        <v>12.94</v>
      </c>
      <c r="J1242" s="130">
        <v>13.57</v>
      </c>
    </row>
    <row r="1243" spans="1:10" ht="25.5">
      <c r="A1243" s="113"/>
      <c r="B1243" s="114"/>
      <c r="C1243" s="114"/>
      <c r="D1243" s="115"/>
      <c r="E1243" s="114" t="s">
        <v>745</v>
      </c>
      <c r="F1243" s="116">
        <v>1.0900000000000001</v>
      </c>
      <c r="G1243" s="114" t="s">
        <v>746</v>
      </c>
      <c r="H1243" s="116">
        <v>0</v>
      </c>
      <c r="I1243" s="114" t="s">
        <v>747</v>
      </c>
      <c r="J1243" s="117">
        <v>1.0900000000000001</v>
      </c>
    </row>
    <row r="1244" spans="1:10" ht="25.5">
      <c r="A1244" s="113"/>
      <c r="B1244" s="114"/>
      <c r="C1244" s="114"/>
      <c r="D1244" s="115"/>
      <c r="E1244" s="114" t="s">
        <v>748</v>
      </c>
      <c r="F1244" s="116">
        <v>3.9</v>
      </c>
      <c r="G1244" s="114"/>
      <c r="H1244" s="460" t="s">
        <v>749</v>
      </c>
      <c r="I1244" s="460"/>
      <c r="J1244" s="117">
        <v>18.79</v>
      </c>
    </row>
    <row r="1245" spans="1:10" ht="26.25" thickBot="1">
      <c r="A1245" s="118"/>
      <c r="B1245" s="119"/>
      <c r="C1245" s="119"/>
      <c r="D1245" s="120"/>
      <c r="E1245" s="119"/>
      <c r="F1245" s="119"/>
      <c r="G1245" s="119" t="s">
        <v>750</v>
      </c>
      <c r="H1245" s="121" t="s">
        <v>1411</v>
      </c>
      <c r="I1245" s="119" t="s">
        <v>752</v>
      </c>
      <c r="J1245" s="122">
        <v>6.57</v>
      </c>
    </row>
    <row r="1246" spans="1:10" ht="15" thickTop="1">
      <c r="A1246" s="123"/>
      <c r="B1246" s="85"/>
      <c r="C1246" s="85"/>
      <c r="D1246" s="58"/>
      <c r="E1246" s="85"/>
      <c r="F1246" s="85"/>
      <c r="G1246" s="85"/>
      <c r="H1246" s="85"/>
      <c r="I1246" s="85"/>
      <c r="J1246" s="124"/>
    </row>
    <row r="1247" spans="1:10" ht="30">
      <c r="A1247" s="109" t="s">
        <v>323</v>
      </c>
      <c r="B1247" s="46" t="s">
        <v>1</v>
      </c>
      <c r="C1247" s="46" t="s">
        <v>2</v>
      </c>
      <c r="D1247" s="55" t="s">
        <v>3</v>
      </c>
      <c r="E1247" s="457" t="s">
        <v>742</v>
      </c>
      <c r="F1247" s="457"/>
      <c r="G1247" s="46" t="s">
        <v>4</v>
      </c>
      <c r="H1247" s="46" t="s">
        <v>5</v>
      </c>
      <c r="I1247" s="46" t="s">
        <v>6</v>
      </c>
      <c r="J1247" s="110" t="s">
        <v>7</v>
      </c>
    </row>
    <row r="1248" spans="1:10" ht="38.25">
      <c r="A1248" s="125" t="s">
        <v>753</v>
      </c>
      <c r="B1248" s="60" t="s">
        <v>324</v>
      </c>
      <c r="C1248" s="60" t="s">
        <v>12</v>
      </c>
      <c r="D1248" s="59" t="s">
        <v>325</v>
      </c>
      <c r="E1248" s="458" t="s">
        <v>1278</v>
      </c>
      <c r="F1248" s="458"/>
      <c r="G1248" s="60" t="s">
        <v>70</v>
      </c>
      <c r="H1248" s="86">
        <v>1</v>
      </c>
      <c r="I1248" s="87">
        <v>16.489999999999998</v>
      </c>
      <c r="J1248" s="126">
        <v>16.489999999999998</v>
      </c>
    </row>
    <row r="1249" spans="1:10" ht="25.5">
      <c r="A1249" s="127" t="s">
        <v>755</v>
      </c>
      <c r="B1249" s="62" t="s">
        <v>1279</v>
      </c>
      <c r="C1249" s="62" t="s">
        <v>12</v>
      </c>
      <c r="D1249" s="61" t="s">
        <v>1280</v>
      </c>
      <c r="E1249" s="459" t="s">
        <v>758</v>
      </c>
      <c r="F1249" s="459"/>
      <c r="G1249" s="62" t="s">
        <v>14</v>
      </c>
      <c r="H1249" s="88">
        <v>3.4099999999999998E-2</v>
      </c>
      <c r="I1249" s="89">
        <v>25.5</v>
      </c>
      <c r="J1249" s="128">
        <v>0.86</v>
      </c>
    </row>
    <row r="1250" spans="1:10" ht="25.5">
      <c r="A1250" s="127" t="s">
        <v>755</v>
      </c>
      <c r="B1250" s="62" t="s">
        <v>1402</v>
      </c>
      <c r="C1250" s="62" t="s">
        <v>12</v>
      </c>
      <c r="D1250" s="61" t="s">
        <v>1403</v>
      </c>
      <c r="E1250" s="459" t="s">
        <v>758</v>
      </c>
      <c r="F1250" s="459"/>
      <c r="G1250" s="62" t="s">
        <v>14</v>
      </c>
      <c r="H1250" s="88">
        <v>3.4099999999999998E-2</v>
      </c>
      <c r="I1250" s="89">
        <v>21.35</v>
      </c>
      <c r="J1250" s="128">
        <v>0.72</v>
      </c>
    </row>
    <row r="1251" spans="1:10">
      <c r="A1251" s="129" t="s">
        <v>743</v>
      </c>
      <c r="B1251" s="64" t="s">
        <v>1406</v>
      </c>
      <c r="C1251" s="64" t="s">
        <v>12</v>
      </c>
      <c r="D1251" s="63" t="s">
        <v>1407</v>
      </c>
      <c r="E1251" s="456" t="s">
        <v>766</v>
      </c>
      <c r="F1251" s="456"/>
      <c r="G1251" s="64" t="s">
        <v>220</v>
      </c>
      <c r="H1251" s="90">
        <v>8.0000000000000002E-3</v>
      </c>
      <c r="I1251" s="91">
        <v>2.17</v>
      </c>
      <c r="J1251" s="130">
        <v>0.01</v>
      </c>
    </row>
    <row r="1252" spans="1:10" ht="25.5">
      <c r="A1252" s="129" t="s">
        <v>743</v>
      </c>
      <c r="B1252" s="64" t="s">
        <v>1412</v>
      </c>
      <c r="C1252" s="64" t="s">
        <v>12</v>
      </c>
      <c r="D1252" s="63" t="s">
        <v>1413</v>
      </c>
      <c r="E1252" s="456" t="s">
        <v>766</v>
      </c>
      <c r="F1252" s="456"/>
      <c r="G1252" s="64" t="s">
        <v>70</v>
      </c>
      <c r="H1252" s="90">
        <v>1.0492999999999999</v>
      </c>
      <c r="I1252" s="91">
        <v>14.2</v>
      </c>
      <c r="J1252" s="130">
        <v>14.9</v>
      </c>
    </row>
    <row r="1253" spans="1:10" ht="25.5">
      <c r="A1253" s="113"/>
      <c r="B1253" s="114"/>
      <c r="C1253" s="114"/>
      <c r="D1253" s="115"/>
      <c r="E1253" s="114" t="s">
        <v>745</v>
      </c>
      <c r="F1253" s="116">
        <v>1.32</v>
      </c>
      <c r="G1253" s="114" t="s">
        <v>746</v>
      </c>
      <c r="H1253" s="116">
        <v>0</v>
      </c>
      <c r="I1253" s="114" t="s">
        <v>747</v>
      </c>
      <c r="J1253" s="117">
        <v>1.32</v>
      </c>
    </row>
    <row r="1254" spans="1:10" ht="25.5">
      <c r="A1254" s="113"/>
      <c r="B1254" s="114"/>
      <c r="C1254" s="114"/>
      <c r="D1254" s="115"/>
      <c r="E1254" s="114" t="s">
        <v>748</v>
      </c>
      <c r="F1254" s="116">
        <v>4.32</v>
      </c>
      <c r="G1254" s="114"/>
      <c r="H1254" s="460" t="s">
        <v>749</v>
      </c>
      <c r="I1254" s="460"/>
      <c r="J1254" s="117">
        <v>20.81</v>
      </c>
    </row>
    <row r="1255" spans="1:10" ht="26.25" thickBot="1">
      <c r="A1255" s="118"/>
      <c r="B1255" s="119"/>
      <c r="C1255" s="119"/>
      <c r="D1255" s="120"/>
      <c r="E1255" s="119"/>
      <c r="F1255" s="119"/>
      <c r="G1255" s="119" t="s">
        <v>750</v>
      </c>
      <c r="H1255" s="121" t="s">
        <v>1414</v>
      </c>
      <c r="I1255" s="119" t="s">
        <v>752</v>
      </c>
      <c r="J1255" s="122">
        <v>317.76</v>
      </c>
    </row>
    <row r="1256" spans="1:10" ht="15" thickTop="1">
      <c r="A1256" s="123"/>
      <c r="B1256" s="85"/>
      <c r="C1256" s="85"/>
      <c r="D1256" s="58"/>
      <c r="E1256" s="85"/>
      <c r="F1256" s="85"/>
      <c r="G1256" s="85"/>
      <c r="H1256" s="85"/>
      <c r="I1256" s="85"/>
      <c r="J1256" s="124"/>
    </row>
    <row r="1257" spans="1:10" ht="30">
      <c r="A1257" s="109" t="s">
        <v>326</v>
      </c>
      <c r="B1257" s="46" t="s">
        <v>1</v>
      </c>
      <c r="C1257" s="46" t="s">
        <v>2</v>
      </c>
      <c r="D1257" s="55" t="s">
        <v>3</v>
      </c>
      <c r="E1257" s="457" t="s">
        <v>742</v>
      </c>
      <c r="F1257" s="457"/>
      <c r="G1257" s="46" t="s">
        <v>4</v>
      </c>
      <c r="H1257" s="46" t="s">
        <v>5</v>
      </c>
      <c r="I1257" s="46" t="s">
        <v>6</v>
      </c>
      <c r="J1257" s="110" t="s">
        <v>7</v>
      </c>
    </row>
    <row r="1258" spans="1:10" ht="38.25">
      <c r="A1258" s="125" t="s">
        <v>753</v>
      </c>
      <c r="B1258" s="60" t="s">
        <v>327</v>
      </c>
      <c r="C1258" s="60" t="s">
        <v>12</v>
      </c>
      <c r="D1258" s="59" t="s">
        <v>328</v>
      </c>
      <c r="E1258" s="458" t="s">
        <v>1278</v>
      </c>
      <c r="F1258" s="458"/>
      <c r="G1258" s="60" t="s">
        <v>70</v>
      </c>
      <c r="H1258" s="86">
        <v>1</v>
      </c>
      <c r="I1258" s="87">
        <v>26.4</v>
      </c>
      <c r="J1258" s="126">
        <v>26.4</v>
      </c>
    </row>
    <row r="1259" spans="1:10" ht="25.5">
      <c r="A1259" s="127" t="s">
        <v>755</v>
      </c>
      <c r="B1259" s="62" t="s">
        <v>1402</v>
      </c>
      <c r="C1259" s="62" t="s">
        <v>12</v>
      </c>
      <c r="D1259" s="61" t="s">
        <v>1403</v>
      </c>
      <c r="E1259" s="459" t="s">
        <v>758</v>
      </c>
      <c r="F1259" s="459"/>
      <c r="G1259" s="62" t="s">
        <v>14</v>
      </c>
      <c r="H1259" s="88">
        <v>0.04</v>
      </c>
      <c r="I1259" s="89">
        <v>21.35</v>
      </c>
      <c r="J1259" s="128">
        <v>0.85</v>
      </c>
    </row>
    <row r="1260" spans="1:10" ht="25.5">
      <c r="A1260" s="127" t="s">
        <v>755</v>
      </c>
      <c r="B1260" s="62" t="s">
        <v>1279</v>
      </c>
      <c r="C1260" s="62" t="s">
        <v>12</v>
      </c>
      <c r="D1260" s="61" t="s">
        <v>1280</v>
      </c>
      <c r="E1260" s="459" t="s">
        <v>758</v>
      </c>
      <c r="F1260" s="459"/>
      <c r="G1260" s="62" t="s">
        <v>14</v>
      </c>
      <c r="H1260" s="88">
        <v>0.04</v>
      </c>
      <c r="I1260" s="89">
        <v>25.5</v>
      </c>
      <c r="J1260" s="128">
        <v>1.02</v>
      </c>
    </row>
    <row r="1261" spans="1:10" ht="25.5">
      <c r="A1261" s="129" t="s">
        <v>743</v>
      </c>
      <c r="B1261" s="64" t="s">
        <v>1415</v>
      </c>
      <c r="C1261" s="64" t="s">
        <v>12</v>
      </c>
      <c r="D1261" s="63" t="s">
        <v>1416</v>
      </c>
      <c r="E1261" s="456" t="s">
        <v>766</v>
      </c>
      <c r="F1261" s="456"/>
      <c r="G1261" s="64" t="s">
        <v>70</v>
      </c>
      <c r="H1261" s="90">
        <v>1.0492999999999999</v>
      </c>
      <c r="I1261" s="91">
        <v>23.36</v>
      </c>
      <c r="J1261" s="130">
        <v>24.51</v>
      </c>
    </row>
    <row r="1262" spans="1:10">
      <c r="A1262" s="129" t="s">
        <v>743</v>
      </c>
      <c r="B1262" s="64" t="s">
        <v>1406</v>
      </c>
      <c r="C1262" s="64" t="s">
        <v>12</v>
      </c>
      <c r="D1262" s="63" t="s">
        <v>1407</v>
      </c>
      <c r="E1262" s="456" t="s">
        <v>766</v>
      </c>
      <c r="F1262" s="456"/>
      <c r="G1262" s="64" t="s">
        <v>220</v>
      </c>
      <c r="H1262" s="90">
        <v>9.2999999999999992E-3</v>
      </c>
      <c r="I1262" s="91">
        <v>2.17</v>
      </c>
      <c r="J1262" s="130">
        <v>0.02</v>
      </c>
    </row>
    <row r="1263" spans="1:10" ht="25.5">
      <c r="A1263" s="113"/>
      <c r="B1263" s="114"/>
      <c r="C1263" s="114"/>
      <c r="D1263" s="115"/>
      <c r="E1263" s="114" t="s">
        <v>745</v>
      </c>
      <c r="F1263" s="116">
        <v>1.55</v>
      </c>
      <c r="G1263" s="114" t="s">
        <v>746</v>
      </c>
      <c r="H1263" s="116">
        <v>0</v>
      </c>
      <c r="I1263" s="114" t="s">
        <v>747</v>
      </c>
      <c r="J1263" s="117">
        <v>1.55</v>
      </c>
    </row>
    <row r="1264" spans="1:10" ht="25.5">
      <c r="A1264" s="113"/>
      <c r="B1264" s="114"/>
      <c r="C1264" s="114"/>
      <c r="D1264" s="115"/>
      <c r="E1264" s="114" t="s">
        <v>748</v>
      </c>
      <c r="F1264" s="116">
        <v>6.92</v>
      </c>
      <c r="G1264" s="114"/>
      <c r="H1264" s="460" t="s">
        <v>749</v>
      </c>
      <c r="I1264" s="460"/>
      <c r="J1264" s="117">
        <v>33.32</v>
      </c>
    </row>
    <row r="1265" spans="1:10" ht="26.25" thickBot="1">
      <c r="A1265" s="118"/>
      <c r="B1265" s="119"/>
      <c r="C1265" s="119"/>
      <c r="D1265" s="120"/>
      <c r="E1265" s="119"/>
      <c r="F1265" s="119"/>
      <c r="G1265" s="119" t="s">
        <v>750</v>
      </c>
      <c r="H1265" s="121" t="s">
        <v>1417</v>
      </c>
      <c r="I1265" s="119" t="s">
        <v>752</v>
      </c>
      <c r="J1265" s="122">
        <v>615.75</v>
      </c>
    </row>
    <row r="1266" spans="1:10" ht="15" thickTop="1">
      <c r="A1266" s="123"/>
      <c r="B1266" s="85"/>
      <c r="C1266" s="85"/>
      <c r="D1266" s="58"/>
      <c r="E1266" s="85"/>
      <c r="F1266" s="85"/>
      <c r="G1266" s="85"/>
      <c r="H1266" s="85"/>
      <c r="I1266" s="85"/>
      <c r="J1266" s="124"/>
    </row>
    <row r="1267" spans="1:10" ht="30">
      <c r="A1267" s="109" t="s">
        <v>329</v>
      </c>
      <c r="B1267" s="46" t="s">
        <v>1</v>
      </c>
      <c r="C1267" s="46" t="s">
        <v>2</v>
      </c>
      <c r="D1267" s="55" t="s">
        <v>3</v>
      </c>
      <c r="E1267" s="457" t="s">
        <v>742</v>
      </c>
      <c r="F1267" s="457"/>
      <c r="G1267" s="46" t="s">
        <v>4</v>
      </c>
      <c r="H1267" s="46" t="s">
        <v>5</v>
      </c>
      <c r="I1267" s="46" t="s">
        <v>6</v>
      </c>
      <c r="J1267" s="110" t="s">
        <v>7</v>
      </c>
    </row>
    <row r="1268" spans="1:10" ht="38.25">
      <c r="A1268" s="125" t="s">
        <v>753</v>
      </c>
      <c r="B1268" s="60" t="s">
        <v>330</v>
      </c>
      <c r="C1268" s="60" t="s">
        <v>12</v>
      </c>
      <c r="D1268" s="59" t="s">
        <v>331</v>
      </c>
      <c r="E1268" s="458" t="s">
        <v>1278</v>
      </c>
      <c r="F1268" s="458"/>
      <c r="G1268" s="60" t="s">
        <v>70</v>
      </c>
      <c r="H1268" s="86">
        <v>1</v>
      </c>
      <c r="I1268" s="87">
        <v>42.93</v>
      </c>
      <c r="J1268" s="126">
        <v>42.93</v>
      </c>
    </row>
    <row r="1269" spans="1:10" ht="25.5">
      <c r="A1269" s="127" t="s">
        <v>755</v>
      </c>
      <c r="B1269" s="62" t="s">
        <v>1279</v>
      </c>
      <c r="C1269" s="62" t="s">
        <v>12</v>
      </c>
      <c r="D1269" s="61" t="s">
        <v>1280</v>
      </c>
      <c r="E1269" s="459" t="s">
        <v>758</v>
      </c>
      <c r="F1269" s="459"/>
      <c r="G1269" s="62" t="s">
        <v>14</v>
      </c>
      <c r="H1269" s="88">
        <v>4.9399999999999999E-2</v>
      </c>
      <c r="I1269" s="89">
        <v>25.5</v>
      </c>
      <c r="J1269" s="128">
        <v>1.25</v>
      </c>
    </row>
    <row r="1270" spans="1:10" ht="25.5">
      <c r="A1270" s="127" t="s">
        <v>755</v>
      </c>
      <c r="B1270" s="62" t="s">
        <v>1402</v>
      </c>
      <c r="C1270" s="62" t="s">
        <v>12</v>
      </c>
      <c r="D1270" s="61" t="s">
        <v>1403</v>
      </c>
      <c r="E1270" s="459" t="s">
        <v>758</v>
      </c>
      <c r="F1270" s="459"/>
      <c r="G1270" s="62" t="s">
        <v>14</v>
      </c>
      <c r="H1270" s="88">
        <v>4.9399999999999999E-2</v>
      </c>
      <c r="I1270" s="89">
        <v>21.35</v>
      </c>
      <c r="J1270" s="128">
        <v>1.05</v>
      </c>
    </row>
    <row r="1271" spans="1:10" ht="25.5">
      <c r="A1271" s="129" t="s">
        <v>743</v>
      </c>
      <c r="B1271" s="64" t="s">
        <v>1418</v>
      </c>
      <c r="C1271" s="64" t="s">
        <v>12</v>
      </c>
      <c r="D1271" s="63" t="s">
        <v>1419</v>
      </c>
      <c r="E1271" s="456" t="s">
        <v>766</v>
      </c>
      <c r="F1271" s="456"/>
      <c r="G1271" s="64" t="s">
        <v>70</v>
      </c>
      <c r="H1271" s="90">
        <v>1.0492999999999999</v>
      </c>
      <c r="I1271" s="91">
        <v>38.71</v>
      </c>
      <c r="J1271" s="130">
        <v>40.61</v>
      </c>
    </row>
    <row r="1272" spans="1:10">
      <c r="A1272" s="129" t="s">
        <v>743</v>
      </c>
      <c r="B1272" s="64" t="s">
        <v>1406</v>
      </c>
      <c r="C1272" s="64" t="s">
        <v>12</v>
      </c>
      <c r="D1272" s="63" t="s">
        <v>1407</v>
      </c>
      <c r="E1272" s="456" t="s">
        <v>766</v>
      </c>
      <c r="F1272" s="456"/>
      <c r="G1272" s="64" t="s">
        <v>220</v>
      </c>
      <c r="H1272" s="90">
        <v>1.15E-2</v>
      </c>
      <c r="I1272" s="91">
        <v>2.17</v>
      </c>
      <c r="J1272" s="130">
        <v>0.02</v>
      </c>
    </row>
    <row r="1273" spans="1:10" ht="25.5">
      <c r="A1273" s="113"/>
      <c r="B1273" s="114"/>
      <c r="C1273" s="114"/>
      <c r="D1273" s="115"/>
      <c r="E1273" s="114" t="s">
        <v>745</v>
      </c>
      <c r="F1273" s="116">
        <v>1.92</v>
      </c>
      <c r="G1273" s="114" t="s">
        <v>746</v>
      </c>
      <c r="H1273" s="116">
        <v>0</v>
      </c>
      <c r="I1273" s="114" t="s">
        <v>747</v>
      </c>
      <c r="J1273" s="117">
        <v>1.92</v>
      </c>
    </row>
    <row r="1274" spans="1:10" ht="25.5">
      <c r="A1274" s="113"/>
      <c r="B1274" s="114"/>
      <c r="C1274" s="114"/>
      <c r="D1274" s="115"/>
      <c r="E1274" s="114" t="s">
        <v>748</v>
      </c>
      <c r="F1274" s="116">
        <v>11.26</v>
      </c>
      <c r="G1274" s="114"/>
      <c r="H1274" s="460" t="s">
        <v>749</v>
      </c>
      <c r="I1274" s="460"/>
      <c r="J1274" s="117">
        <v>54.19</v>
      </c>
    </row>
    <row r="1275" spans="1:10" ht="26.25" thickBot="1">
      <c r="A1275" s="118"/>
      <c r="B1275" s="119"/>
      <c r="C1275" s="119"/>
      <c r="D1275" s="120"/>
      <c r="E1275" s="119"/>
      <c r="F1275" s="119"/>
      <c r="G1275" s="119" t="s">
        <v>750</v>
      </c>
      <c r="H1275" s="121" t="s">
        <v>1420</v>
      </c>
      <c r="I1275" s="119" t="s">
        <v>752</v>
      </c>
      <c r="J1275" s="122">
        <v>340.31</v>
      </c>
    </row>
    <row r="1276" spans="1:10" ht="15" thickTop="1">
      <c r="A1276" s="123"/>
      <c r="B1276" s="85"/>
      <c r="C1276" s="85"/>
      <c r="D1276" s="58"/>
      <c r="E1276" s="85"/>
      <c r="F1276" s="85"/>
      <c r="G1276" s="85"/>
      <c r="H1276" s="85"/>
      <c r="I1276" s="85"/>
      <c r="J1276" s="124"/>
    </row>
    <row r="1277" spans="1:10" ht="30">
      <c r="A1277" s="109" t="s">
        <v>332</v>
      </c>
      <c r="B1277" s="46" t="s">
        <v>1</v>
      </c>
      <c r="C1277" s="46" t="s">
        <v>2</v>
      </c>
      <c r="D1277" s="55" t="s">
        <v>3</v>
      </c>
      <c r="E1277" s="457" t="s">
        <v>742</v>
      </c>
      <c r="F1277" s="457"/>
      <c r="G1277" s="46" t="s">
        <v>4</v>
      </c>
      <c r="H1277" s="46" t="s">
        <v>5</v>
      </c>
      <c r="I1277" s="46" t="s">
        <v>6</v>
      </c>
      <c r="J1277" s="110" t="s">
        <v>7</v>
      </c>
    </row>
    <row r="1278" spans="1:10" ht="51">
      <c r="A1278" s="125" t="s">
        <v>753</v>
      </c>
      <c r="B1278" s="60" t="s">
        <v>333</v>
      </c>
      <c r="C1278" s="60" t="s">
        <v>12</v>
      </c>
      <c r="D1278" s="59" t="s">
        <v>334</v>
      </c>
      <c r="E1278" s="458" t="s">
        <v>1278</v>
      </c>
      <c r="F1278" s="458"/>
      <c r="G1278" s="60" t="s">
        <v>220</v>
      </c>
      <c r="H1278" s="86">
        <v>1</v>
      </c>
      <c r="I1278" s="87">
        <v>212.08</v>
      </c>
      <c r="J1278" s="126">
        <v>212.08</v>
      </c>
    </row>
    <row r="1279" spans="1:10" ht="25.5">
      <c r="A1279" s="127" t="s">
        <v>755</v>
      </c>
      <c r="B1279" s="62" t="s">
        <v>1279</v>
      </c>
      <c r="C1279" s="62" t="s">
        <v>12</v>
      </c>
      <c r="D1279" s="61" t="s">
        <v>1280</v>
      </c>
      <c r="E1279" s="459" t="s">
        <v>758</v>
      </c>
      <c r="F1279" s="459"/>
      <c r="G1279" s="62" t="s">
        <v>14</v>
      </c>
      <c r="H1279" s="88">
        <v>0.27260000000000001</v>
      </c>
      <c r="I1279" s="89">
        <v>25.5</v>
      </c>
      <c r="J1279" s="128">
        <v>6.95</v>
      </c>
    </row>
    <row r="1280" spans="1:10" ht="25.5">
      <c r="A1280" s="127" t="s">
        <v>755</v>
      </c>
      <c r="B1280" s="62" t="s">
        <v>1402</v>
      </c>
      <c r="C1280" s="62" t="s">
        <v>12</v>
      </c>
      <c r="D1280" s="61" t="s">
        <v>1403</v>
      </c>
      <c r="E1280" s="459" t="s">
        <v>758</v>
      </c>
      <c r="F1280" s="459"/>
      <c r="G1280" s="62" t="s">
        <v>14</v>
      </c>
      <c r="H1280" s="88">
        <v>0.27260000000000001</v>
      </c>
      <c r="I1280" s="89">
        <v>21.35</v>
      </c>
      <c r="J1280" s="128">
        <v>5.82</v>
      </c>
    </row>
    <row r="1281" spans="1:10">
      <c r="A1281" s="129" t="s">
        <v>743</v>
      </c>
      <c r="B1281" s="64" t="s">
        <v>1406</v>
      </c>
      <c r="C1281" s="64" t="s">
        <v>12</v>
      </c>
      <c r="D1281" s="63" t="s">
        <v>1407</v>
      </c>
      <c r="E1281" s="456" t="s">
        <v>766</v>
      </c>
      <c r="F1281" s="456"/>
      <c r="G1281" s="64" t="s">
        <v>220</v>
      </c>
      <c r="H1281" s="90">
        <v>1.54E-2</v>
      </c>
      <c r="I1281" s="91">
        <v>2.17</v>
      </c>
      <c r="J1281" s="130">
        <v>0.03</v>
      </c>
    </row>
    <row r="1282" spans="1:10" ht="25.5">
      <c r="A1282" s="129" t="s">
        <v>743</v>
      </c>
      <c r="B1282" s="64" t="s">
        <v>1421</v>
      </c>
      <c r="C1282" s="64" t="s">
        <v>12</v>
      </c>
      <c r="D1282" s="63" t="s">
        <v>1422</v>
      </c>
      <c r="E1282" s="456" t="s">
        <v>766</v>
      </c>
      <c r="F1282" s="456"/>
      <c r="G1282" s="64" t="s">
        <v>220</v>
      </c>
      <c r="H1282" s="90">
        <v>1</v>
      </c>
      <c r="I1282" s="91">
        <v>196.43</v>
      </c>
      <c r="J1282" s="130">
        <v>196.43</v>
      </c>
    </row>
    <row r="1283" spans="1:10" ht="25.5">
      <c r="A1283" s="129" t="s">
        <v>743</v>
      </c>
      <c r="B1283" s="64" t="s">
        <v>1423</v>
      </c>
      <c r="C1283" s="64" t="s">
        <v>12</v>
      </c>
      <c r="D1283" s="63" t="s">
        <v>1424</v>
      </c>
      <c r="E1283" s="456" t="s">
        <v>766</v>
      </c>
      <c r="F1283" s="456"/>
      <c r="G1283" s="64" t="s">
        <v>220</v>
      </c>
      <c r="H1283" s="90">
        <v>2.5000000000000001E-2</v>
      </c>
      <c r="I1283" s="91">
        <v>78.45</v>
      </c>
      <c r="J1283" s="130">
        <v>1.96</v>
      </c>
    </row>
    <row r="1284" spans="1:10">
      <c r="A1284" s="129" t="s">
        <v>743</v>
      </c>
      <c r="B1284" s="64" t="s">
        <v>1425</v>
      </c>
      <c r="C1284" s="64" t="s">
        <v>12</v>
      </c>
      <c r="D1284" s="63" t="s">
        <v>1426</v>
      </c>
      <c r="E1284" s="456" t="s">
        <v>766</v>
      </c>
      <c r="F1284" s="456"/>
      <c r="G1284" s="64" t="s">
        <v>220</v>
      </c>
      <c r="H1284" s="90">
        <v>1.29E-2</v>
      </c>
      <c r="I1284" s="91">
        <v>69.25</v>
      </c>
      <c r="J1284" s="130">
        <v>0.89</v>
      </c>
    </row>
    <row r="1285" spans="1:10" ht="25.5">
      <c r="A1285" s="113"/>
      <c r="B1285" s="114"/>
      <c r="C1285" s="114"/>
      <c r="D1285" s="115"/>
      <c r="E1285" s="114" t="s">
        <v>745</v>
      </c>
      <c r="F1285" s="116">
        <v>10.63</v>
      </c>
      <c r="G1285" s="114" t="s">
        <v>746</v>
      </c>
      <c r="H1285" s="116">
        <v>0</v>
      </c>
      <c r="I1285" s="114" t="s">
        <v>747</v>
      </c>
      <c r="J1285" s="117">
        <v>10.63</v>
      </c>
    </row>
    <row r="1286" spans="1:10" ht="25.5">
      <c r="A1286" s="113"/>
      <c r="B1286" s="114"/>
      <c r="C1286" s="114"/>
      <c r="D1286" s="115"/>
      <c r="E1286" s="114" t="s">
        <v>748</v>
      </c>
      <c r="F1286" s="116">
        <v>55.64</v>
      </c>
      <c r="G1286" s="114"/>
      <c r="H1286" s="460" t="s">
        <v>749</v>
      </c>
      <c r="I1286" s="460"/>
      <c r="J1286" s="117">
        <v>267.72000000000003</v>
      </c>
    </row>
    <row r="1287" spans="1:10" ht="26.25" thickBot="1">
      <c r="A1287" s="118"/>
      <c r="B1287" s="119"/>
      <c r="C1287" s="119"/>
      <c r="D1287" s="120"/>
      <c r="E1287" s="119"/>
      <c r="F1287" s="119"/>
      <c r="G1287" s="119" t="s">
        <v>750</v>
      </c>
      <c r="H1287" s="121" t="s">
        <v>768</v>
      </c>
      <c r="I1287" s="119" t="s">
        <v>752</v>
      </c>
      <c r="J1287" s="122">
        <v>267.72000000000003</v>
      </c>
    </row>
    <row r="1288" spans="1:10" ht="15" thickTop="1">
      <c r="A1288" s="123"/>
      <c r="B1288" s="85"/>
      <c r="C1288" s="85"/>
      <c r="D1288" s="58"/>
      <c r="E1288" s="85"/>
      <c r="F1288" s="85"/>
      <c r="G1288" s="85"/>
      <c r="H1288" s="85"/>
      <c r="I1288" s="85"/>
      <c r="J1288" s="124"/>
    </row>
    <row r="1289" spans="1:10" ht="30">
      <c r="A1289" s="109" t="s">
        <v>335</v>
      </c>
      <c r="B1289" s="46" t="s">
        <v>1</v>
      </c>
      <c r="C1289" s="46" t="s">
        <v>2</v>
      </c>
      <c r="D1289" s="55" t="s">
        <v>3</v>
      </c>
      <c r="E1289" s="457" t="s">
        <v>742</v>
      </c>
      <c r="F1289" s="457"/>
      <c r="G1289" s="46" t="s">
        <v>4</v>
      </c>
      <c r="H1289" s="46" t="s">
        <v>5</v>
      </c>
      <c r="I1289" s="46" t="s">
        <v>6</v>
      </c>
      <c r="J1289" s="110" t="s">
        <v>7</v>
      </c>
    </row>
    <row r="1290" spans="1:10" ht="51">
      <c r="A1290" s="125" t="s">
        <v>753</v>
      </c>
      <c r="B1290" s="60" t="s">
        <v>336</v>
      </c>
      <c r="C1290" s="60" t="s">
        <v>12</v>
      </c>
      <c r="D1290" s="59" t="s">
        <v>337</v>
      </c>
      <c r="E1290" s="458" t="s">
        <v>1278</v>
      </c>
      <c r="F1290" s="458"/>
      <c r="G1290" s="60" t="s">
        <v>220</v>
      </c>
      <c r="H1290" s="86">
        <v>1</v>
      </c>
      <c r="I1290" s="87">
        <v>27.88</v>
      </c>
      <c r="J1290" s="126">
        <v>27.88</v>
      </c>
    </row>
    <row r="1291" spans="1:10" ht="25.5">
      <c r="A1291" s="127" t="s">
        <v>755</v>
      </c>
      <c r="B1291" s="62" t="s">
        <v>1402</v>
      </c>
      <c r="C1291" s="62" t="s">
        <v>12</v>
      </c>
      <c r="D1291" s="61" t="s">
        <v>1403</v>
      </c>
      <c r="E1291" s="459" t="s">
        <v>758</v>
      </c>
      <c r="F1291" s="459"/>
      <c r="G1291" s="62" t="s">
        <v>14</v>
      </c>
      <c r="H1291" s="88">
        <v>0.11119999999999999</v>
      </c>
      <c r="I1291" s="89">
        <v>21.35</v>
      </c>
      <c r="J1291" s="128">
        <v>2.37</v>
      </c>
    </row>
    <row r="1292" spans="1:10" ht="25.5">
      <c r="A1292" s="127" t="s">
        <v>755</v>
      </c>
      <c r="B1292" s="62" t="s">
        <v>1279</v>
      </c>
      <c r="C1292" s="62" t="s">
        <v>12</v>
      </c>
      <c r="D1292" s="61" t="s">
        <v>1280</v>
      </c>
      <c r="E1292" s="459" t="s">
        <v>758</v>
      </c>
      <c r="F1292" s="459"/>
      <c r="G1292" s="62" t="s">
        <v>14</v>
      </c>
      <c r="H1292" s="88">
        <v>0.11119999999999999</v>
      </c>
      <c r="I1292" s="89">
        <v>25.5</v>
      </c>
      <c r="J1292" s="128">
        <v>2.83</v>
      </c>
    </row>
    <row r="1293" spans="1:10">
      <c r="A1293" s="129" t="s">
        <v>743</v>
      </c>
      <c r="B1293" s="64" t="s">
        <v>1406</v>
      </c>
      <c r="C1293" s="64" t="s">
        <v>12</v>
      </c>
      <c r="D1293" s="63" t="s">
        <v>1407</v>
      </c>
      <c r="E1293" s="456" t="s">
        <v>766</v>
      </c>
      <c r="F1293" s="456"/>
      <c r="G1293" s="64" t="s">
        <v>220</v>
      </c>
      <c r="H1293" s="90">
        <v>2.4899999999999999E-2</v>
      </c>
      <c r="I1293" s="91">
        <v>2.17</v>
      </c>
      <c r="J1293" s="130">
        <v>0.05</v>
      </c>
    </row>
    <row r="1294" spans="1:10">
      <c r="A1294" s="129" t="s">
        <v>743</v>
      </c>
      <c r="B1294" s="64" t="s">
        <v>1425</v>
      </c>
      <c r="C1294" s="64" t="s">
        <v>12</v>
      </c>
      <c r="D1294" s="63" t="s">
        <v>1426</v>
      </c>
      <c r="E1294" s="456" t="s">
        <v>766</v>
      </c>
      <c r="F1294" s="456"/>
      <c r="G1294" s="64" t="s">
        <v>220</v>
      </c>
      <c r="H1294" s="90">
        <v>2.35E-2</v>
      </c>
      <c r="I1294" s="91">
        <v>69.25</v>
      </c>
      <c r="J1294" s="130">
        <v>1.62</v>
      </c>
    </row>
    <row r="1295" spans="1:10" ht="25.5">
      <c r="A1295" s="129" t="s">
        <v>743</v>
      </c>
      <c r="B1295" s="64" t="s">
        <v>1423</v>
      </c>
      <c r="C1295" s="64" t="s">
        <v>12</v>
      </c>
      <c r="D1295" s="63" t="s">
        <v>1424</v>
      </c>
      <c r="E1295" s="456" t="s">
        <v>766</v>
      </c>
      <c r="F1295" s="456"/>
      <c r="G1295" s="64" t="s">
        <v>220</v>
      </c>
      <c r="H1295" s="90">
        <v>0.04</v>
      </c>
      <c r="I1295" s="91">
        <v>78.45</v>
      </c>
      <c r="J1295" s="130">
        <v>3.13</v>
      </c>
    </row>
    <row r="1296" spans="1:10" ht="25.5">
      <c r="A1296" s="129" t="s">
        <v>743</v>
      </c>
      <c r="B1296" s="64" t="s">
        <v>1427</v>
      </c>
      <c r="C1296" s="64" t="s">
        <v>12</v>
      </c>
      <c r="D1296" s="63" t="s">
        <v>1428</v>
      </c>
      <c r="E1296" s="456" t="s">
        <v>766</v>
      </c>
      <c r="F1296" s="456"/>
      <c r="G1296" s="64" t="s">
        <v>220</v>
      </c>
      <c r="H1296" s="90">
        <v>1</v>
      </c>
      <c r="I1296" s="91">
        <v>17.88</v>
      </c>
      <c r="J1296" s="130">
        <v>17.88</v>
      </c>
    </row>
    <row r="1297" spans="1:10" ht="25.5">
      <c r="A1297" s="113"/>
      <c r="B1297" s="114"/>
      <c r="C1297" s="114"/>
      <c r="D1297" s="115"/>
      <c r="E1297" s="114" t="s">
        <v>745</v>
      </c>
      <c r="F1297" s="116">
        <v>4.33</v>
      </c>
      <c r="G1297" s="114" t="s">
        <v>746</v>
      </c>
      <c r="H1297" s="116">
        <v>0</v>
      </c>
      <c r="I1297" s="114" t="s">
        <v>747</v>
      </c>
      <c r="J1297" s="117">
        <v>4.33</v>
      </c>
    </row>
    <row r="1298" spans="1:10" ht="25.5">
      <c r="A1298" s="113"/>
      <c r="B1298" s="114"/>
      <c r="C1298" s="114"/>
      <c r="D1298" s="115"/>
      <c r="E1298" s="114" t="s">
        <v>748</v>
      </c>
      <c r="F1298" s="116">
        <v>7.31</v>
      </c>
      <c r="G1298" s="114"/>
      <c r="H1298" s="460" t="s">
        <v>749</v>
      </c>
      <c r="I1298" s="460"/>
      <c r="J1298" s="117">
        <v>35.19</v>
      </c>
    </row>
    <row r="1299" spans="1:10" ht="26.25" thickBot="1">
      <c r="A1299" s="118"/>
      <c r="B1299" s="119"/>
      <c r="C1299" s="119"/>
      <c r="D1299" s="120"/>
      <c r="E1299" s="119"/>
      <c r="F1299" s="119"/>
      <c r="G1299" s="119" t="s">
        <v>750</v>
      </c>
      <c r="H1299" s="121" t="s">
        <v>768</v>
      </c>
      <c r="I1299" s="119" t="s">
        <v>752</v>
      </c>
      <c r="J1299" s="122">
        <v>35.19</v>
      </c>
    </row>
    <row r="1300" spans="1:10" ht="15" thickTop="1">
      <c r="A1300" s="123"/>
      <c r="B1300" s="85"/>
      <c r="C1300" s="85"/>
      <c r="D1300" s="58"/>
      <c r="E1300" s="85"/>
      <c r="F1300" s="85"/>
      <c r="G1300" s="85"/>
      <c r="H1300" s="85"/>
      <c r="I1300" s="85"/>
      <c r="J1300" s="124"/>
    </row>
    <row r="1301" spans="1:10" ht="30">
      <c r="A1301" s="109" t="s">
        <v>338</v>
      </c>
      <c r="B1301" s="46" t="s">
        <v>1</v>
      </c>
      <c r="C1301" s="46" t="s">
        <v>2</v>
      </c>
      <c r="D1301" s="55" t="s">
        <v>3</v>
      </c>
      <c r="E1301" s="457" t="s">
        <v>742</v>
      </c>
      <c r="F1301" s="457"/>
      <c r="G1301" s="46" t="s">
        <v>4</v>
      </c>
      <c r="H1301" s="46" t="s">
        <v>5</v>
      </c>
      <c r="I1301" s="46" t="s">
        <v>6</v>
      </c>
      <c r="J1301" s="110" t="s">
        <v>7</v>
      </c>
    </row>
    <row r="1302" spans="1:10" ht="51">
      <c r="A1302" s="125" t="s">
        <v>753</v>
      </c>
      <c r="B1302" s="60" t="s">
        <v>339</v>
      </c>
      <c r="C1302" s="60" t="s">
        <v>12</v>
      </c>
      <c r="D1302" s="59" t="s">
        <v>340</v>
      </c>
      <c r="E1302" s="458" t="s">
        <v>1278</v>
      </c>
      <c r="F1302" s="458"/>
      <c r="G1302" s="60" t="s">
        <v>220</v>
      </c>
      <c r="H1302" s="86">
        <v>1</v>
      </c>
      <c r="I1302" s="87">
        <v>5.77</v>
      </c>
      <c r="J1302" s="126">
        <v>5.77</v>
      </c>
    </row>
    <row r="1303" spans="1:10" ht="25.5">
      <c r="A1303" s="127" t="s">
        <v>755</v>
      </c>
      <c r="B1303" s="62" t="s">
        <v>1402</v>
      </c>
      <c r="C1303" s="62" t="s">
        <v>12</v>
      </c>
      <c r="D1303" s="61" t="s">
        <v>1403</v>
      </c>
      <c r="E1303" s="459" t="s">
        <v>758</v>
      </c>
      <c r="F1303" s="459"/>
      <c r="G1303" s="62" t="s">
        <v>14</v>
      </c>
      <c r="H1303" s="88">
        <v>8.4400000000000003E-2</v>
      </c>
      <c r="I1303" s="89">
        <v>21.35</v>
      </c>
      <c r="J1303" s="128">
        <v>1.8</v>
      </c>
    </row>
    <row r="1304" spans="1:10" ht="25.5">
      <c r="A1304" s="127" t="s">
        <v>755</v>
      </c>
      <c r="B1304" s="62" t="s">
        <v>1279</v>
      </c>
      <c r="C1304" s="62" t="s">
        <v>12</v>
      </c>
      <c r="D1304" s="61" t="s">
        <v>1280</v>
      </c>
      <c r="E1304" s="459" t="s">
        <v>758</v>
      </c>
      <c r="F1304" s="459"/>
      <c r="G1304" s="62" t="s">
        <v>14</v>
      </c>
      <c r="H1304" s="88">
        <v>8.4400000000000003E-2</v>
      </c>
      <c r="I1304" s="89">
        <v>25.5</v>
      </c>
      <c r="J1304" s="128">
        <v>2.15</v>
      </c>
    </row>
    <row r="1305" spans="1:10">
      <c r="A1305" s="129" t="s">
        <v>743</v>
      </c>
      <c r="B1305" s="64" t="s">
        <v>1406</v>
      </c>
      <c r="C1305" s="64" t="s">
        <v>12</v>
      </c>
      <c r="D1305" s="63" t="s">
        <v>1407</v>
      </c>
      <c r="E1305" s="456" t="s">
        <v>766</v>
      </c>
      <c r="F1305" s="456"/>
      <c r="G1305" s="64" t="s">
        <v>220</v>
      </c>
      <c r="H1305" s="90">
        <v>2.81E-2</v>
      </c>
      <c r="I1305" s="91">
        <v>2.17</v>
      </c>
      <c r="J1305" s="130">
        <v>0.06</v>
      </c>
    </row>
    <row r="1306" spans="1:10" ht="25.5">
      <c r="A1306" s="129" t="s">
        <v>743</v>
      </c>
      <c r="B1306" s="64" t="s">
        <v>1429</v>
      </c>
      <c r="C1306" s="64" t="s">
        <v>12</v>
      </c>
      <c r="D1306" s="63" t="s">
        <v>1430</v>
      </c>
      <c r="E1306" s="456" t="s">
        <v>766</v>
      </c>
      <c r="F1306" s="456"/>
      <c r="G1306" s="64" t="s">
        <v>220</v>
      </c>
      <c r="H1306" s="90">
        <v>1</v>
      </c>
      <c r="I1306" s="91">
        <v>0.82</v>
      </c>
      <c r="J1306" s="130">
        <v>0.82</v>
      </c>
    </row>
    <row r="1307" spans="1:10" ht="25.5">
      <c r="A1307" s="129" t="s">
        <v>743</v>
      </c>
      <c r="B1307" s="64" t="s">
        <v>1423</v>
      </c>
      <c r="C1307" s="64" t="s">
        <v>12</v>
      </c>
      <c r="D1307" s="63" t="s">
        <v>1424</v>
      </c>
      <c r="E1307" s="456" t="s">
        <v>766</v>
      </c>
      <c r="F1307" s="456"/>
      <c r="G1307" s="64" t="s">
        <v>220</v>
      </c>
      <c r="H1307" s="90">
        <v>7.0000000000000001E-3</v>
      </c>
      <c r="I1307" s="91">
        <v>78.45</v>
      </c>
      <c r="J1307" s="130">
        <v>0.54</v>
      </c>
    </row>
    <row r="1308" spans="1:10">
      <c r="A1308" s="129" t="s">
        <v>743</v>
      </c>
      <c r="B1308" s="64" t="s">
        <v>1425</v>
      </c>
      <c r="C1308" s="64" t="s">
        <v>12</v>
      </c>
      <c r="D1308" s="63" t="s">
        <v>1426</v>
      </c>
      <c r="E1308" s="456" t="s">
        <v>766</v>
      </c>
      <c r="F1308" s="456"/>
      <c r="G1308" s="64" t="s">
        <v>220</v>
      </c>
      <c r="H1308" s="90">
        <v>5.8999999999999999E-3</v>
      </c>
      <c r="I1308" s="91">
        <v>69.25</v>
      </c>
      <c r="J1308" s="130">
        <v>0.4</v>
      </c>
    </row>
    <row r="1309" spans="1:10" ht="25.5">
      <c r="A1309" s="113"/>
      <c r="B1309" s="114"/>
      <c r="C1309" s="114"/>
      <c r="D1309" s="115"/>
      <c r="E1309" s="114" t="s">
        <v>745</v>
      </c>
      <c r="F1309" s="116">
        <v>3.29</v>
      </c>
      <c r="G1309" s="114" t="s">
        <v>746</v>
      </c>
      <c r="H1309" s="116">
        <v>0</v>
      </c>
      <c r="I1309" s="114" t="s">
        <v>747</v>
      </c>
      <c r="J1309" s="117">
        <v>3.29</v>
      </c>
    </row>
    <row r="1310" spans="1:10" ht="25.5">
      <c r="A1310" s="113"/>
      <c r="B1310" s="114"/>
      <c r="C1310" s="114"/>
      <c r="D1310" s="115"/>
      <c r="E1310" s="114" t="s">
        <v>748</v>
      </c>
      <c r="F1310" s="116">
        <v>1.51</v>
      </c>
      <c r="G1310" s="114"/>
      <c r="H1310" s="460" t="s">
        <v>749</v>
      </c>
      <c r="I1310" s="460"/>
      <c r="J1310" s="117">
        <v>7.28</v>
      </c>
    </row>
    <row r="1311" spans="1:10" ht="26.25" thickBot="1">
      <c r="A1311" s="118"/>
      <c r="B1311" s="119"/>
      <c r="C1311" s="119"/>
      <c r="D1311" s="120"/>
      <c r="E1311" s="119"/>
      <c r="F1311" s="119"/>
      <c r="G1311" s="119" t="s">
        <v>750</v>
      </c>
      <c r="H1311" s="121" t="s">
        <v>1431</v>
      </c>
      <c r="I1311" s="119" t="s">
        <v>752</v>
      </c>
      <c r="J1311" s="122">
        <v>225.68</v>
      </c>
    </row>
    <row r="1312" spans="1:10" ht="15" thickTop="1">
      <c r="A1312" s="123"/>
      <c r="B1312" s="85"/>
      <c r="C1312" s="85"/>
      <c r="D1312" s="58"/>
      <c r="E1312" s="85"/>
      <c r="F1312" s="85"/>
      <c r="G1312" s="85"/>
      <c r="H1312" s="85"/>
      <c r="I1312" s="85"/>
      <c r="J1312" s="124"/>
    </row>
    <row r="1313" spans="1:10" ht="30">
      <c r="A1313" s="109" t="s">
        <v>341</v>
      </c>
      <c r="B1313" s="46" t="s">
        <v>1</v>
      </c>
      <c r="C1313" s="46" t="s">
        <v>2</v>
      </c>
      <c r="D1313" s="55" t="s">
        <v>3</v>
      </c>
      <c r="E1313" s="457" t="s">
        <v>742</v>
      </c>
      <c r="F1313" s="457"/>
      <c r="G1313" s="46" t="s">
        <v>4</v>
      </c>
      <c r="H1313" s="46" t="s">
        <v>5</v>
      </c>
      <c r="I1313" s="46" t="s">
        <v>6</v>
      </c>
      <c r="J1313" s="110" t="s">
        <v>7</v>
      </c>
    </row>
    <row r="1314" spans="1:10" ht="51">
      <c r="A1314" s="125" t="s">
        <v>753</v>
      </c>
      <c r="B1314" s="60" t="s">
        <v>342</v>
      </c>
      <c r="C1314" s="60" t="s">
        <v>12</v>
      </c>
      <c r="D1314" s="59" t="s">
        <v>343</v>
      </c>
      <c r="E1314" s="458" t="s">
        <v>1278</v>
      </c>
      <c r="F1314" s="458"/>
      <c r="G1314" s="60" t="s">
        <v>220</v>
      </c>
      <c r="H1314" s="86">
        <v>1</v>
      </c>
      <c r="I1314" s="87">
        <v>9.74</v>
      </c>
      <c r="J1314" s="126">
        <v>9.74</v>
      </c>
    </row>
    <row r="1315" spans="1:10" ht="25.5">
      <c r="A1315" s="127" t="s">
        <v>755</v>
      </c>
      <c r="B1315" s="62" t="s">
        <v>1402</v>
      </c>
      <c r="C1315" s="62" t="s">
        <v>12</v>
      </c>
      <c r="D1315" s="61" t="s">
        <v>1403</v>
      </c>
      <c r="E1315" s="459" t="s">
        <v>758</v>
      </c>
      <c r="F1315" s="459"/>
      <c r="G1315" s="62" t="s">
        <v>14</v>
      </c>
      <c r="H1315" s="88">
        <v>7.3499999999999996E-2</v>
      </c>
      <c r="I1315" s="89">
        <v>21.35</v>
      </c>
      <c r="J1315" s="128">
        <v>1.56</v>
      </c>
    </row>
    <row r="1316" spans="1:10" ht="25.5">
      <c r="A1316" s="127" t="s">
        <v>755</v>
      </c>
      <c r="B1316" s="62" t="s">
        <v>1279</v>
      </c>
      <c r="C1316" s="62" t="s">
        <v>12</v>
      </c>
      <c r="D1316" s="61" t="s">
        <v>1280</v>
      </c>
      <c r="E1316" s="459" t="s">
        <v>758</v>
      </c>
      <c r="F1316" s="459"/>
      <c r="G1316" s="62" t="s">
        <v>14</v>
      </c>
      <c r="H1316" s="88">
        <v>7.3499999999999996E-2</v>
      </c>
      <c r="I1316" s="89">
        <v>25.5</v>
      </c>
      <c r="J1316" s="128">
        <v>1.87</v>
      </c>
    </row>
    <row r="1317" spans="1:10" ht="25.5">
      <c r="A1317" s="129" t="s">
        <v>743</v>
      </c>
      <c r="B1317" s="64" t="s">
        <v>1432</v>
      </c>
      <c r="C1317" s="64" t="s">
        <v>12</v>
      </c>
      <c r="D1317" s="63" t="s">
        <v>1433</v>
      </c>
      <c r="E1317" s="456" t="s">
        <v>766</v>
      </c>
      <c r="F1317" s="456"/>
      <c r="G1317" s="64" t="s">
        <v>220</v>
      </c>
      <c r="H1317" s="90">
        <v>1</v>
      </c>
      <c r="I1317" s="91">
        <v>4.0999999999999996</v>
      </c>
      <c r="J1317" s="130">
        <v>4.0999999999999996</v>
      </c>
    </row>
    <row r="1318" spans="1:10">
      <c r="A1318" s="129" t="s">
        <v>743</v>
      </c>
      <c r="B1318" s="64" t="s">
        <v>1425</v>
      </c>
      <c r="C1318" s="64" t="s">
        <v>12</v>
      </c>
      <c r="D1318" s="63" t="s">
        <v>1426</v>
      </c>
      <c r="E1318" s="456" t="s">
        <v>766</v>
      </c>
      <c r="F1318" s="456"/>
      <c r="G1318" s="64" t="s">
        <v>220</v>
      </c>
      <c r="H1318" s="90">
        <v>1.29E-2</v>
      </c>
      <c r="I1318" s="91">
        <v>69.25</v>
      </c>
      <c r="J1318" s="130">
        <v>0.89</v>
      </c>
    </row>
    <row r="1319" spans="1:10">
      <c r="A1319" s="129" t="s">
        <v>743</v>
      </c>
      <c r="B1319" s="64" t="s">
        <v>1406</v>
      </c>
      <c r="C1319" s="64" t="s">
        <v>12</v>
      </c>
      <c r="D1319" s="63" t="s">
        <v>1407</v>
      </c>
      <c r="E1319" s="456" t="s">
        <v>766</v>
      </c>
      <c r="F1319" s="456"/>
      <c r="G1319" s="64" t="s">
        <v>220</v>
      </c>
      <c r="H1319" s="90">
        <v>1.61E-2</v>
      </c>
      <c r="I1319" s="91">
        <v>2.17</v>
      </c>
      <c r="J1319" s="130">
        <v>0.03</v>
      </c>
    </row>
    <row r="1320" spans="1:10" ht="25.5">
      <c r="A1320" s="129" t="s">
        <v>743</v>
      </c>
      <c r="B1320" s="64" t="s">
        <v>1423</v>
      </c>
      <c r="C1320" s="64" t="s">
        <v>12</v>
      </c>
      <c r="D1320" s="63" t="s">
        <v>1424</v>
      </c>
      <c r="E1320" s="456" t="s">
        <v>766</v>
      </c>
      <c r="F1320" s="456"/>
      <c r="G1320" s="64" t="s">
        <v>220</v>
      </c>
      <c r="H1320" s="90">
        <v>1.6500000000000001E-2</v>
      </c>
      <c r="I1320" s="91">
        <v>78.45</v>
      </c>
      <c r="J1320" s="130">
        <v>1.29</v>
      </c>
    </row>
    <row r="1321" spans="1:10" ht="25.5">
      <c r="A1321" s="113"/>
      <c r="B1321" s="114"/>
      <c r="C1321" s="114"/>
      <c r="D1321" s="115"/>
      <c r="E1321" s="114" t="s">
        <v>745</v>
      </c>
      <c r="F1321" s="116">
        <v>2.86</v>
      </c>
      <c r="G1321" s="114" t="s">
        <v>746</v>
      </c>
      <c r="H1321" s="116">
        <v>0</v>
      </c>
      <c r="I1321" s="114" t="s">
        <v>747</v>
      </c>
      <c r="J1321" s="117">
        <v>2.86</v>
      </c>
    </row>
    <row r="1322" spans="1:10" ht="25.5">
      <c r="A1322" s="113"/>
      <c r="B1322" s="114"/>
      <c r="C1322" s="114"/>
      <c r="D1322" s="115"/>
      <c r="E1322" s="114" t="s">
        <v>748</v>
      </c>
      <c r="F1322" s="116">
        <v>2.5499999999999998</v>
      </c>
      <c r="G1322" s="114"/>
      <c r="H1322" s="460" t="s">
        <v>749</v>
      </c>
      <c r="I1322" s="460"/>
      <c r="J1322" s="117">
        <v>12.29</v>
      </c>
    </row>
    <row r="1323" spans="1:10" ht="26.25" thickBot="1">
      <c r="A1323" s="118"/>
      <c r="B1323" s="119"/>
      <c r="C1323" s="119"/>
      <c r="D1323" s="120"/>
      <c r="E1323" s="119"/>
      <c r="F1323" s="119"/>
      <c r="G1323" s="119" t="s">
        <v>750</v>
      </c>
      <c r="H1323" s="121" t="s">
        <v>903</v>
      </c>
      <c r="I1323" s="119" t="s">
        <v>752</v>
      </c>
      <c r="J1323" s="122">
        <v>172.06</v>
      </c>
    </row>
    <row r="1324" spans="1:10" ht="15" thickTop="1">
      <c r="A1324" s="123"/>
      <c r="B1324" s="85"/>
      <c r="C1324" s="85"/>
      <c r="D1324" s="58"/>
      <c r="E1324" s="85"/>
      <c r="F1324" s="85"/>
      <c r="G1324" s="85"/>
      <c r="H1324" s="85"/>
      <c r="I1324" s="85"/>
      <c r="J1324" s="124"/>
    </row>
    <row r="1325" spans="1:10" ht="30">
      <c r="A1325" s="109" t="s">
        <v>344</v>
      </c>
      <c r="B1325" s="46" t="s">
        <v>1</v>
      </c>
      <c r="C1325" s="46" t="s">
        <v>2</v>
      </c>
      <c r="D1325" s="55" t="s">
        <v>3</v>
      </c>
      <c r="E1325" s="457" t="s">
        <v>742</v>
      </c>
      <c r="F1325" s="457"/>
      <c r="G1325" s="46" t="s">
        <v>4</v>
      </c>
      <c r="H1325" s="46" t="s">
        <v>5</v>
      </c>
      <c r="I1325" s="46" t="s">
        <v>6</v>
      </c>
      <c r="J1325" s="110" t="s">
        <v>7</v>
      </c>
    </row>
    <row r="1326" spans="1:10" ht="51">
      <c r="A1326" s="125" t="s">
        <v>753</v>
      </c>
      <c r="B1326" s="60" t="s">
        <v>345</v>
      </c>
      <c r="C1326" s="60" t="s">
        <v>12</v>
      </c>
      <c r="D1326" s="59" t="s">
        <v>346</v>
      </c>
      <c r="E1326" s="458" t="s">
        <v>1278</v>
      </c>
      <c r="F1326" s="458"/>
      <c r="G1326" s="60" t="s">
        <v>220</v>
      </c>
      <c r="H1326" s="86">
        <v>1</v>
      </c>
      <c r="I1326" s="87">
        <v>13.28</v>
      </c>
      <c r="J1326" s="126">
        <v>13.28</v>
      </c>
    </row>
    <row r="1327" spans="1:10" ht="25.5">
      <c r="A1327" s="127" t="s">
        <v>755</v>
      </c>
      <c r="B1327" s="62" t="s">
        <v>1279</v>
      </c>
      <c r="C1327" s="62" t="s">
        <v>12</v>
      </c>
      <c r="D1327" s="61" t="s">
        <v>1280</v>
      </c>
      <c r="E1327" s="459" t="s">
        <v>758</v>
      </c>
      <c r="F1327" s="459"/>
      <c r="G1327" s="62" t="s">
        <v>14</v>
      </c>
      <c r="H1327" s="88">
        <v>7.1199999999999999E-2</v>
      </c>
      <c r="I1327" s="89">
        <v>25.5</v>
      </c>
      <c r="J1327" s="128">
        <v>1.81</v>
      </c>
    </row>
    <row r="1328" spans="1:10" ht="25.5">
      <c r="A1328" s="127" t="s">
        <v>755</v>
      </c>
      <c r="B1328" s="62" t="s">
        <v>1402</v>
      </c>
      <c r="C1328" s="62" t="s">
        <v>12</v>
      </c>
      <c r="D1328" s="61" t="s">
        <v>1403</v>
      </c>
      <c r="E1328" s="459" t="s">
        <v>758</v>
      </c>
      <c r="F1328" s="459"/>
      <c r="G1328" s="62" t="s">
        <v>14</v>
      </c>
      <c r="H1328" s="88">
        <v>7.1199999999999999E-2</v>
      </c>
      <c r="I1328" s="89">
        <v>21.35</v>
      </c>
      <c r="J1328" s="128">
        <v>1.52</v>
      </c>
    </row>
    <row r="1329" spans="1:10" ht="25.5">
      <c r="A1329" s="129" t="s">
        <v>743</v>
      </c>
      <c r="B1329" s="64" t="s">
        <v>1423</v>
      </c>
      <c r="C1329" s="64" t="s">
        <v>12</v>
      </c>
      <c r="D1329" s="63" t="s">
        <v>1424</v>
      </c>
      <c r="E1329" s="456" t="s">
        <v>766</v>
      </c>
      <c r="F1329" s="456"/>
      <c r="G1329" s="64" t="s">
        <v>220</v>
      </c>
      <c r="H1329" s="90">
        <v>1.6500000000000001E-2</v>
      </c>
      <c r="I1329" s="91">
        <v>78.45</v>
      </c>
      <c r="J1329" s="130">
        <v>1.29</v>
      </c>
    </row>
    <row r="1330" spans="1:10">
      <c r="A1330" s="129" t="s">
        <v>743</v>
      </c>
      <c r="B1330" s="64" t="s">
        <v>1406</v>
      </c>
      <c r="C1330" s="64" t="s">
        <v>12</v>
      </c>
      <c r="D1330" s="63" t="s">
        <v>1407</v>
      </c>
      <c r="E1330" s="456" t="s">
        <v>766</v>
      </c>
      <c r="F1330" s="456"/>
      <c r="G1330" s="64" t="s">
        <v>220</v>
      </c>
      <c r="H1330" s="90">
        <v>1.61E-2</v>
      </c>
      <c r="I1330" s="91">
        <v>2.17</v>
      </c>
      <c r="J1330" s="130">
        <v>0.03</v>
      </c>
    </row>
    <row r="1331" spans="1:10" ht="25.5">
      <c r="A1331" s="129" t="s">
        <v>743</v>
      </c>
      <c r="B1331" s="64" t="s">
        <v>1434</v>
      </c>
      <c r="C1331" s="64" t="s">
        <v>12</v>
      </c>
      <c r="D1331" s="63" t="s">
        <v>1435</v>
      </c>
      <c r="E1331" s="456" t="s">
        <v>766</v>
      </c>
      <c r="F1331" s="456"/>
      <c r="G1331" s="64" t="s">
        <v>220</v>
      </c>
      <c r="H1331" s="90">
        <v>1</v>
      </c>
      <c r="I1331" s="91">
        <v>7.74</v>
      </c>
      <c r="J1331" s="130">
        <v>7.74</v>
      </c>
    </row>
    <row r="1332" spans="1:10">
      <c r="A1332" s="129" t="s">
        <v>743</v>
      </c>
      <c r="B1332" s="64" t="s">
        <v>1425</v>
      </c>
      <c r="C1332" s="64" t="s">
        <v>12</v>
      </c>
      <c r="D1332" s="63" t="s">
        <v>1426</v>
      </c>
      <c r="E1332" s="456" t="s">
        <v>766</v>
      </c>
      <c r="F1332" s="456"/>
      <c r="G1332" s="64" t="s">
        <v>220</v>
      </c>
      <c r="H1332" s="90">
        <v>1.29E-2</v>
      </c>
      <c r="I1332" s="91">
        <v>69.25</v>
      </c>
      <c r="J1332" s="130">
        <v>0.89</v>
      </c>
    </row>
    <row r="1333" spans="1:10" ht="25.5">
      <c r="A1333" s="113"/>
      <c r="B1333" s="114"/>
      <c r="C1333" s="114"/>
      <c r="D1333" s="115"/>
      <c r="E1333" s="114" t="s">
        <v>745</v>
      </c>
      <c r="F1333" s="116">
        <v>2.77</v>
      </c>
      <c r="G1333" s="114" t="s">
        <v>746</v>
      </c>
      <c r="H1333" s="116">
        <v>0</v>
      </c>
      <c r="I1333" s="114" t="s">
        <v>747</v>
      </c>
      <c r="J1333" s="117">
        <v>2.77</v>
      </c>
    </row>
    <row r="1334" spans="1:10" ht="25.5">
      <c r="A1334" s="113"/>
      <c r="B1334" s="114"/>
      <c r="C1334" s="114"/>
      <c r="D1334" s="115"/>
      <c r="E1334" s="114" t="s">
        <v>748</v>
      </c>
      <c r="F1334" s="116">
        <v>3.48</v>
      </c>
      <c r="G1334" s="114"/>
      <c r="H1334" s="460" t="s">
        <v>749</v>
      </c>
      <c r="I1334" s="460"/>
      <c r="J1334" s="117">
        <v>16.760000000000002</v>
      </c>
    </row>
    <row r="1335" spans="1:10" ht="26.25" thickBot="1">
      <c r="A1335" s="118"/>
      <c r="B1335" s="119"/>
      <c r="C1335" s="119"/>
      <c r="D1335" s="120"/>
      <c r="E1335" s="119"/>
      <c r="F1335" s="119"/>
      <c r="G1335" s="119" t="s">
        <v>750</v>
      </c>
      <c r="H1335" s="121" t="s">
        <v>919</v>
      </c>
      <c r="I1335" s="119" t="s">
        <v>752</v>
      </c>
      <c r="J1335" s="122">
        <v>117.32</v>
      </c>
    </row>
    <row r="1336" spans="1:10" ht="15" thickTop="1">
      <c r="A1336" s="123"/>
      <c r="B1336" s="85"/>
      <c r="C1336" s="85"/>
      <c r="D1336" s="58"/>
      <c r="E1336" s="85"/>
      <c r="F1336" s="85"/>
      <c r="G1336" s="85"/>
      <c r="H1336" s="85"/>
      <c r="I1336" s="85"/>
      <c r="J1336" s="124"/>
    </row>
    <row r="1337" spans="1:10" ht="30">
      <c r="A1337" s="109" t="s">
        <v>347</v>
      </c>
      <c r="B1337" s="46" t="s">
        <v>1</v>
      </c>
      <c r="C1337" s="46" t="s">
        <v>2</v>
      </c>
      <c r="D1337" s="55" t="s">
        <v>3</v>
      </c>
      <c r="E1337" s="457" t="s">
        <v>742</v>
      </c>
      <c r="F1337" s="457"/>
      <c r="G1337" s="46" t="s">
        <v>4</v>
      </c>
      <c r="H1337" s="46" t="s">
        <v>5</v>
      </c>
      <c r="I1337" s="46" t="s">
        <v>6</v>
      </c>
      <c r="J1337" s="110" t="s">
        <v>7</v>
      </c>
    </row>
    <row r="1338" spans="1:10" ht="51">
      <c r="A1338" s="125" t="s">
        <v>753</v>
      </c>
      <c r="B1338" s="60" t="s">
        <v>336</v>
      </c>
      <c r="C1338" s="60" t="s">
        <v>12</v>
      </c>
      <c r="D1338" s="59" t="s">
        <v>337</v>
      </c>
      <c r="E1338" s="458" t="s">
        <v>1278</v>
      </c>
      <c r="F1338" s="458"/>
      <c r="G1338" s="60" t="s">
        <v>220</v>
      </c>
      <c r="H1338" s="86">
        <v>1</v>
      </c>
      <c r="I1338" s="87">
        <v>27.88</v>
      </c>
      <c r="J1338" s="126">
        <v>27.88</v>
      </c>
    </row>
    <row r="1339" spans="1:10" ht="25.5">
      <c r="A1339" s="127" t="s">
        <v>755</v>
      </c>
      <c r="B1339" s="62" t="s">
        <v>1402</v>
      </c>
      <c r="C1339" s="62" t="s">
        <v>12</v>
      </c>
      <c r="D1339" s="61" t="s">
        <v>1403</v>
      </c>
      <c r="E1339" s="459" t="s">
        <v>758</v>
      </c>
      <c r="F1339" s="459"/>
      <c r="G1339" s="62" t="s">
        <v>14</v>
      </c>
      <c r="H1339" s="88">
        <v>0.11119999999999999</v>
      </c>
      <c r="I1339" s="89">
        <v>21.35</v>
      </c>
      <c r="J1339" s="128">
        <v>2.37</v>
      </c>
    </row>
    <row r="1340" spans="1:10" ht="25.5">
      <c r="A1340" s="127" t="s">
        <v>755</v>
      </c>
      <c r="B1340" s="62" t="s">
        <v>1279</v>
      </c>
      <c r="C1340" s="62" t="s">
        <v>12</v>
      </c>
      <c r="D1340" s="61" t="s">
        <v>1280</v>
      </c>
      <c r="E1340" s="459" t="s">
        <v>758</v>
      </c>
      <c r="F1340" s="459"/>
      <c r="G1340" s="62" t="s">
        <v>14</v>
      </c>
      <c r="H1340" s="88">
        <v>0.11119999999999999</v>
      </c>
      <c r="I1340" s="89">
        <v>25.5</v>
      </c>
      <c r="J1340" s="128">
        <v>2.83</v>
      </c>
    </row>
    <row r="1341" spans="1:10">
      <c r="A1341" s="129" t="s">
        <v>743</v>
      </c>
      <c r="B1341" s="64" t="s">
        <v>1406</v>
      </c>
      <c r="C1341" s="64" t="s">
        <v>12</v>
      </c>
      <c r="D1341" s="63" t="s">
        <v>1407</v>
      </c>
      <c r="E1341" s="456" t="s">
        <v>766</v>
      </c>
      <c r="F1341" s="456"/>
      <c r="G1341" s="64" t="s">
        <v>220</v>
      </c>
      <c r="H1341" s="90">
        <v>2.4899999999999999E-2</v>
      </c>
      <c r="I1341" s="91">
        <v>2.17</v>
      </c>
      <c r="J1341" s="130">
        <v>0.05</v>
      </c>
    </row>
    <row r="1342" spans="1:10">
      <c r="A1342" s="129" t="s">
        <v>743</v>
      </c>
      <c r="B1342" s="64" t="s">
        <v>1425</v>
      </c>
      <c r="C1342" s="64" t="s">
        <v>12</v>
      </c>
      <c r="D1342" s="63" t="s">
        <v>1426</v>
      </c>
      <c r="E1342" s="456" t="s">
        <v>766</v>
      </c>
      <c r="F1342" s="456"/>
      <c r="G1342" s="64" t="s">
        <v>220</v>
      </c>
      <c r="H1342" s="90">
        <v>2.35E-2</v>
      </c>
      <c r="I1342" s="91">
        <v>69.25</v>
      </c>
      <c r="J1342" s="130">
        <v>1.62</v>
      </c>
    </row>
    <row r="1343" spans="1:10" ht="25.5">
      <c r="A1343" s="129" t="s">
        <v>743</v>
      </c>
      <c r="B1343" s="64" t="s">
        <v>1423</v>
      </c>
      <c r="C1343" s="64" t="s">
        <v>12</v>
      </c>
      <c r="D1343" s="63" t="s">
        <v>1424</v>
      </c>
      <c r="E1343" s="456" t="s">
        <v>766</v>
      </c>
      <c r="F1343" s="456"/>
      <c r="G1343" s="64" t="s">
        <v>220</v>
      </c>
      <c r="H1343" s="90">
        <v>0.04</v>
      </c>
      <c r="I1343" s="91">
        <v>78.45</v>
      </c>
      <c r="J1343" s="130">
        <v>3.13</v>
      </c>
    </row>
    <row r="1344" spans="1:10" ht="25.5">
      <c r="A1344" s="129" t="s">
        <v>743</v>
      </c>
      <c r="B1344" s="64" t="s">
        <v>1427</v>
      </c>
      <c r="C1344" s="64" t="s">
        <v>12</v>
      </c>
      <c r="D1344" s="63" t="s">
        <v>1428</v>
      </c>
      <c r="E1344" s="456" t="s">
        <v>766</v>
      </c>
      <c r="F1344" s="456"/>
      <c r="G1344" s="64" t="s">
        <v>220</v>
      </c>
      <c r="H1344" s="90">
        <v>1</v>
      </c>
      <c r="I1344" s="91">
        <v>17.88</v>
      </c>
      <c r="J1344" s="130">
        <v>17.88</v>
      </c>
    </row>
    <row r="1345" spans="1:10" ht="25.5">
      <c r="A1345" s="113"/>
      <c r="B1345" s="114"/>
      <c r="C1345" s="114"/>
      <c r="D1345" s="115"/>
      <c r="E1345" s="114" t="s">
        <v>745</v>
      </c>
      <c r="F1345" s="116">
        <v>4.33</v>
      </c>
      <c r="G1345" s="114" t="s">
        <v>746</v>
      </c>
      <c r="H1345" s="116">
        <v>0</v>
      </c>
      <c r="I1345" s="114" t="s">
        <v>747</v>
      </c>
      <c r="J1345" s="117">
        <v>4.33</v>
      </c>
    </row>
    <row r="1346" spans="1:10" ht="25.5">
      <c r="A1346" s="113"/>
      <c r="B1346" s="114"/>
      <c r="C1346" s="114"/>
      <c r="D1346" s="115"/>
      <c r="E1346" s="114" t="s">
        <v>748</v>
      </c>
      <c r="F1346" s="116">
        <v>7.31</v>
      </c>
      <c r="G1346" s="114"/>
      <c r="H1346" s="460" t="s">
        <v>749</v>
      </c>
      <c r="I1346" s="460"/>
      <c r="J1346" s="117">
        <v>35.19</v>
      </c>
    </row>
    <row r="1347" spans="1:10" ht="26.25" thickBot="1">
      <c r="A1347" s="118"/>
      <c r="B1347" s="119"/>
      <c r="C1347" s="119"/>
      <c r="D1347" s="120"/>
      <c r="E1347" s="119"/>
      <c r="F1347" s="119"/>
      <c r="G1347" s="119" t="s">
        <v>750</v>
      </c>
      <c r="H1347" s="121" t="s">
        <v>1285</v>
      </c>
      <c r="I1347" s="119" t="s">
        <v>752</v>
      </c>
      <c r="J1347" s="122">
        <v>70.38</v>
      </c>
    </row>
    <row r="1348" spans="1:10" ht="15" thickTop="1">
      <c r="A1348" s="123"/>
      <c r="B1348" s="85"/>
      <c r="C1348" s="85"/>
      <c r="D1348" s="58"/>
      <c r="E1348" s="85"/>
      <c r="F1348" s="85"/>
      <c r="G1348" s="85"/>
      <c r="H1348" s="85"/>
      <c r="I1348" s="85"/>
      <c r="J1348" s="124"/>
    </row>
    <row r="1349" spans="1:10" ht="30">
      <c r="A1349" s="109" t="s">
        <v>348</v>
      </c>
      <c r="B1349" s="46" t="s">
        <v>1</v>
      </c>
      <c r="C1349" s="46" t="s">
        <v>2</v>
      </c>
      <c r="D1349" s="55" t="s">
        <v>3</v>
      </c>
      <c r="E1349" s="457" t="s">
        <v>742</v>
      </c>
      <c r="F1349" s="457"/>
      <c r="G1349" s="46" t="s">
        <v>4</v>
      </c>
      <c r="H1349" s="46" t="s">
        <v>5</v>
      </c>
      <c r="I1349" s="46" t="s">
        <v>6</v>
      </c>
      <c r="J1349" s="110" t="s">
        <v>7</v>
      </c>
    </row>
    <row r="1350" spans="1:10" ht="38.25">
      <c r="A1350" s="125" t="s">
        <v>753</v>
      </c>
      <c r="B1350" s="60" t="s">
        <v>349</v>
      </c>
      <c r="C1350" s="60" t="s">
        <v>12</v>
      </c>
      <c r="D1350" s="59" t="s">
        <v>350</v>
      </c>
      <c r="E1350" s="458" t="s">
        <v>1278</v>
      </c>
      <c r="F1350" s="458"/>
      <c r="G1350" s="60" t="s">
        <v>220</v>
      </c>
      <c r="H1350" s="86">
        <v>1</v>
      </c>
      <c r="I1350" s="87">
        <v>13.96</v>
      </c>
      <c r="J1350" s="126">
        <v>13.96</v>
      </c>
    </row>
    <row r="1351" spans="1:10" ht="25.5">
      <c r="A1351" s="127" t="s">
        <v>755</v>
      </c>
      <c r="B1351" s="62" t="s">
        <v>1279</v>
      </c>
      <c r="C1351" s="62" t="s">
        <v>12</v>
      </c>
      <c r="D1351" s="61" t="s">
        <v>1280</v>
      </c>
      <c r="E1351" s="459" t="s">
        <v>758</v>
      </c>
      <c r="F1351" s="459"/>
      <c r="G1351" s="62" t="s">
        <v>14</v>
      </c>
      <c r="H1351" s="88">
        <v>9.2399999999999996E-2</v>
      </c>
      <c r="I1351" s="89">
        <v>25.5</v>
      </c>
      <c r="J1351" s="128">
        <v>2.35</v>
      </c>
    </row>
    <row r="1352" spans="1:10" ht="25.5">
      <c r="A1352" s="127" t="s">
        <v>755</v>
      </c>
      <c r="B1352" s="62" t="s">
        <v>1402</v>
      </c>
      <c r="C1352" s="62" t="s">
        <v>12</v>
      </c>
      <c r="D1352" s="61" t="s">
        <v>1403</v>
      </c>
      <c r="E1352" s="459" t="s">
        <v>758</v>
      </c>
      <c r="F1352" s="459"/>
      <c r="G1352" s="62" t="s">
        <v>14</v>
      </c>
      <c r="H1352" s="88">
        <v>9.2399999999999996E-2</v>
      </c>
      <c r="I1352" s="89">
        <v>21.35</v>
      </c>
      <c r="J1352" s="128">
        <v>1.97</v>
      </c>
    </row>
    <row r="1353" spans="1:10" ht="25.5">
      <c r="A1353" s="129" t="s">
        <v>743</v>
      </c>
      <c r="B1353" s="64" t="s">
        <v>1423</v>
      </c>
      <c r="C1353" s="64" t="s">
        <v>12</v>
      </c>
      <c r="D1353" s="63" t="s">
        <v>1424</v>
      </c>
      <c r="E1353" s="456" t="s">
        <v>766</v>
      </c>
      <c r="F1353" s="456"/>
      <c r="G1353" s="64" t="s">
        <v>220</v>
      </c>
      <c r="H1353" s="90">
        <v>2.5999999999999999E-2</v>
      </c>
      <c r="I1353" s="91">
        <v>78.45</v>
      </c>
      <c r="J1353" s="130">
        <v>2.0299999999999998</v>
      </c>
    </row>
    <row r="1354" spans="1:10" ht="25.5">
      <c r="A1354" s="129" t="s">
        <v>743</v>
      </c>
      <c r="B1354" s="64" t="s">
        <v>1436</v>
      </c>
      <c r="C1354" s="64" t="s">
        <v>12</v>
      </c>
      <c r="D1354" s="63" t="s">
        <v>1437</v>
      </c>
      <c r="E1354" s="456" t="s">
        <v>766</v>
      </c>
      <c r="F1354" s="456"/>
      <c r="G1354" s="64" t="s">
        <v>220</v>
      </c>
      <c r="H1354" s="90">
        <v>1</v>
      </c>
      <c r="I1354" s="91">
        <v>6.27</v>
      </c>
      <c r="J1354" s="130">
        <v>6.27</v>
      </c>
    </row>
    <row r="1355" spans="1:10">
      <c r="A1355" s="129" t="s">
        <v>743</v>
      </c>
      <c r="B1355" s="64" t="s">
        <v>1406</v>
      </c>
      <c r="C1355" s="64" t="s">
        <v>12</v>
      </c>
      <c r="D1355" s="63" t="s">
        <v>1407</v>
      </c>
      <c r="E1355" s="456" t="s">
        <v>766</v>
      </c>
      <c r="F1355" s="456"/>
      <c r="G1355" s="64" t="s">
        <v>220</v>
      </c>
      <c r="H1355" s="90">
        <v>2.06E-2</v>
      </c>
      <c r="I1355" s="91">
        <v>2.17</v>
      </c>
      <c r="J1355" s="130">
        <v>0.04</v>
      </c>
    </row>
    <row r="1356" spans="1:10">
      <c r="A1356" s="129" t="s">
        <v>743</v>
      </c>
      <c r="B1356" s="64" t="s">
        <v>1425</v>
      </c>
      <c r="C1356" s="64" t="s">
        <v>12</v>
      </c>
      <c r="D1356" s="63" t="s">
        <v>1426</v>
      </c>
      <c r="E1356" s="456" t="s">
        <v>766</v>
      </c>
      <c r="F1356" s="456"/>
      <c r="G1356" s="64" t="s">
        <v>220</v>
      </c>
      <c r="H1356" s="90">
        <v>1.8800000000000001E-2</v>
      </c>
      <c r="I1356" s="91">
        <v>69.25</v>
      </c>
      <c r="J1356" s="130">
        <v>1.3</v>
      </c>
    </row>
    <row r="1357" spans="1:10" ht="25.5">
      <c r="A1357" s="113"/>
      <c r="B1357" s="114"/>
      <c r="C1357" s="114"/>
      <c r="D1357" s="115"/>
      <c r="E1357" s="114" t="s">
        <v>745</v>
      </c>
      <c r="F1357" s="116">
        <v>3.6</v>
      </c>
      <c r="G1357" s="114" t="s">
        <v>746</v>
      </c>
      <c r="H1357" s="116">
        <v>0</v>
      </c>
      <c r="I1357" s="114" t="s">
        <v>747</v>
      </c>
      <c r="J1357" s="117">
        <v>3.6</v>
      </c>
    </row>
    <row r="1358" spans="1:10" ht="25.5">
      <c r="A1358" s="113"/>
      <c r="B1358" s="114"/>
      <c r="C1358" s="114"/>
      <c r="D1358" s="115"/>
      <c r="E1358" s="114" t="s">
        <v>748</v>
      </c>
      <c r="F1358" s="116">
        <v>3.66</v>
      </c>
      <c r="G1358" s="114"/>
      <c r="H1358" s="460" t="s">
        <v>749</v>
      </c>
      <c r="I1358" s="460"/>
      <c r="J1358" s="117">
        <v>17.62</v>
      </c>
    </row>
    <row r="1359" spans="1:10" ht="26.25" thickBot="1">
      <c r="A1359" s="118"/>
      <c r="B1359" s="119"/>
      <c r="C1359" s="119"/>
      <c r="D1359" s="120"/>
      <c r="E1359" s="119"/>
      <c r="F1359" s="119"/>
      <c r="G1359" s="119" t="s">
        <v>750</v>
      </c>
      <c r="H1359" s="121" t="s">
        <v>1438</v>
      </c>
      <c r="I1359" s="119" t="s">
        <v>752</v>
      </c>
      <c r="J1359" s="122">
        <v>52.86</v>
      </c>
    </row>
    <row r="1360" spans="1:10" ht="15" thickTop="1">
      <c r="A1360" s="123"/>
      <c r="B1360" s="85"/>
      <c r="C1360" s="85"/>
      <c r="D1360" s="58"/>
      <c r="E1360" s="85"/>
      <c r="F1360" s="85"/>
      <c r="G1360" s="85"/>
      <c r="H1360" s="85"/>
      <c r="I1360" s="85"/>
      <c r="J1360" s="124"/>
    </row>
    <row r="1361" spans="1:10" ht="30">
      <c r="A1361" s="109" t="s">
        <v>351</v>
      </c>
      <c r="B1361" s="46" t="s">
        <v>1</v>
      </c>
      <c r="C1361" s="46" t="s">
        <v>2</v>
      </c>
      <c r="D1361" s="55" t="s">
        <v>3</v>
      </c>
      <c r="E1361" s="457" t="s">
        <v>742</v>
      </c>
      <c r="F1361" s="457"/>
      <c r="G1361" s="46" t="s">
        <v>4</v>
      </c>
      <c r="H1361" s="46" t="s">
        <v>5</v>
      </c>
      <c r="I1361" s="46" t="s">
        <v>6</v>
      </c>
      <c r="J1361" s="110" t="s">
        <v>7</v>
      </c>
    </row>
    <row r="1362" spans="1:10" ht="38.25">
      <c r="A1362" s="125" t="s">
        <v>753</v>
      </c>
      <c r="B1362" s="60" t="s">
        <v>352</v>
      </c>
      <c r="C1362" s="60" t="s">
        <v>12</v>
      </c>
      <c r="D1362" s="59" t="s">
        <v>353</v>
      </c>
      <c r="E1362" s="458" t="s">
        <v>1439</v>
      </c>
      <c r="F1362" s="458"/>
      <c r="G1362" s="60" t="s">
        <v>220</v>
      </c>
      <c r="H1362" s="86">
        <v>1</v>
      </c>
      <c r="I1362" s="87">
        <v>8.98</v>
      </c>
      <c r="J1362" s="126">
        <v>8.98</v>
      </c>
    </row>
    <row r="1363" spans="1:10" ht="25.5">
      <c r="A1363" s="127" t="s">
        <v>755</v>
      </c>
      <c r="B1363" s="62" t="s">
        <v>1279</v>
      </c>
      <c r="C1363" s="62" t="s">
        <v>12</v>
      </c>
      <c r="D1363" s="61" t="s">
        <v>1280</v>
      </c>
      <c r="E1363" s="459" t="s">
        <v>758</v>
      </c>
      <c r="F1363" s="459"/>
      <c r="G1363" s="62" t="s">
        <v>14</v>
      </c>
      <c r="H1363" s="88">
        <v>6.59E-2</v>
      </c>
      <c r="I1363" s="89">
        <v>25.5</v>
      </c>
      <c r="J1363" s="128">
        <v>1.68</v>
      </c>
    </row>
    <row r="1364" spans="1:10" ht="25.5">
      <c r="A1364" s="127" t="s">
        <v>755</v>
      </c>
      <c r="B1364" s="62" t="s">
        <v>1402</v>
      </c>
      <c r="C1364" s="62" t="s">
        <v>12</v>
      </c>
      <c r="D1364" s="61" t="s">
        <v>1403</v>
      </c>
      <c r="E1364" s="459" t="s">
        <v>758</v>
      </c>
      <c r="F1364" s="459"/>
      <c r="G1364" s="62" t="s">
        <v>14</v>
      </c>
      <c r="H1364" s="88">
        <v>6.59E-2</v>
      </c>
      <c r="I1364" s="89">
        <v>21.35</v>
      </c>
      <c r="J1364" s="128">
        <v>1.4</v>
      </c>
    </row>
    <row r="1365" spans="1:10" ht="25.5">
      <c r="A1365" s="129" t="s">
        <v>743</v>
      </c>
      <c r="B1365" s="64" t="s">
        <v>1423</v>
      </c>
      <c r="C1365" s="64" t="s">
        <v>12</v>
      </c>
      <c r="D1365" s="63" t="s">
        <v>1424</v>
      </c>
      <c r="E1365" s="456" t="s">
        <v>766</v>
      </c>
      <c r="F1365" s="456"/>
      <c r="G1365" s="64" t="s">
        <v>220</v>
      </c>
      <c r="H1365" s="90">
        <v>1.4999999999999999E-2</v>
      </c>
      <c r="I1365" s="91">
        <v>78.45</v>
      </c>
      <c r="J1365" s="130">
        <v>1.17</v>
      </c>
    </row>
    <row r="1366" spans="1:10">
      <c r="A1366" s="129" t="s">
        <v>743</v>
      </c>
      <c r="B1366" s="64" t="s">
        <v>1406</v>
      </c>
      <c r="C1366" s="64" t="s">
        <v>12</v>
      </c>
      <c r="D1366" s="63" t="s">
        <v>1407</v>
      </c>
      <c r="E1366" s="456" t="s">
        <v>766</v>
      </c>
      <c r="F1366" s="456"/>
      <c r="G1366" s="64" t="s">
        <v>220</v>
      </c>
      <c r="H1366" s="90">
        <v>1.0999999999999999E-2</v>
      </c>
      <c r="I1366" s="91">
        <v>2.17</v>
      </c>
      <c r="J1366" s="130">
        <v>0.02</v>
      </c>
    </row>
    <row r="1367" spans="1:10" ht="25.5">
      <c r="A1367" s="129" t="s">
        <v>743</v>
      </c>
      <c r="B1367" s="64" t="s">
        <v>1440</v>
      </c>
      <c r="C1367" s="64" t="s">
        <v>12</v>
      </c>
      <c r="D1367" s="63" t="s">
        <v>1441</v>
      </c>
      <c r="E1367" s="456" t="s">
        <v>766</v>
      </c>
      <c r="F1367" s="456"/>
      <c r="G1367" s="64" t="s">
        <v>220</v>
      </c>
      <c r="H1367" s="90">
        <v>1</v>
      </c>
      <c r="I1367" s="91">
        <v>3.9</v>
      </c>
      <c r="J1367" s="130">
        <v>3.9</v>
      </c>
    </row>
    <row r="1368" spans="1:10">
      <c r="A1368" s="129" t="s">
        <v>743</v>
      </c>
      <c r="B1368" s="64" t="s">
        <v>1425</v>
      </c>
      <c r="C1368" s="64" t="s">
        <v>12</v>
      </c>
      <c r="D1368" s="63" t="s">
        <v>1426</v>
      </c>
      <c r="E1368" s="456" t="s">
        <v>766</v>
      </c>
      <c r="F1368" s="456"/>
      <c r="G1368" s="64" t="s">
        <v>220</v>
      </c>
      <c r="H1368" s="90">
        <v>1.18E-2</v>
      </c>
      <c r="I1368" s="91">
        <v>69.25</v>
      </c>
      <c r="J1368" s="130">
        <v>0.81</v>
      </c>
    </row>
    <row r="1369" spans="1:10" ht="25.5">
      <c r="A1369" s="113"/>
      <c r="B1369" s="114"/>
      <c r="C1369" s="114"/>
      <c r="D1369" s="115"/>
      <c r="E1369" s="114" t="s">
        <v>745</v>
      </c>
      <c r="F1369" s="116">
        <v>2.56</v>
      </c>
      <c r="G1369" s="114" t="s">
        <v>746</v>
      </c>
      <c r="H1369" s="116">
        <v>0</v>
      </c>
      <c r="I1369" s="114" t="s">
        <v>747</v>
      </c>
      <c r="J1369" s="117">
        <v>2.56</v>
      </c>
    </row>
    <row r="1370" spans="1:10" ht="25.5">
      <c r="A1370" s="113"/>
      <c r="B1370" s="114"/>
      <c r="C1370" s="114"/>
      <c r="D1370" s="115"/>
      <c r="E1370" s="114" t="s">
        <v>748</v>
      </c>
      <c r="F1370" s="116">
        <v>2.35</v>
      </c>
      <c r="G1370" s="114"/>
      <c r="H1370" s="460" t="s">
        <v>749</v>
      </c>
      <c r="I1370" s="460"/>
      <c r="J1370" s="117">
        <v>11.33</v>
      </c>
    </row>
    <row r="1371" spans="1:10" ht="26.25" thickBot="1">
      <c r="A1371" s="118"/>
      <c r="B1371" s="119"/>
      <c r="C1371" s="119"/>
      <c r="D1371" s="120"/>
      <c r="E1371" s="119"/>
      <c r="F1371" s="119"/>
      <c r="G1371" s="119" t="s">
        <v>750</v>
      </c>
      <c r="H1371" s="121" t="s">
        <v>1438</v>
      </c>
      <c r="I1371" s="119" t="s">
        <v>752</v>
      </c>
      <c r="J1371" s="122">
        <v>33.99</v>
      </c>
    </row>
    <row r="1372" spans="1:10" ht="15" thickTop="1">
      <c r="A1372" s="123"/>
      <c r="B1372" s="85"/>
      <c r="C1372" s="85"/>
      <c r="D1372" s="58"/>
      <c r="E1372" s="85"/>
      <c r="F1372" s="85"/>
      <c r="G1372" s="85"/>
      <c r="H1372" s="85"/>
      <c r="I1372" s="85"/>
      <c r="J1372" s="124"/>
    </row>
    <row r="1373" spans="1:10" ht="30">
      <c r="A1373" s="109" t="s">
        <v>354</v>
      </c>
      <c r="B1373" s="46" t="s">
        <v>1</v>
      </c>
      <c r="C1373" s="46" t="s">
        <v>2</v>
      </c>
      <c r="D1373" s="55" t="s">
        <v>3</v>
      </c>
      <c r="E1373" s="457" t="s">
        <v>742</v>
      </c>
      <c r="F1373" s="457"/>
      <c r="G1373" s="46" t="s">
        <v>4</v>
      </c>
      <c r="H1373" s="46" t="s">
        <v>5</v>
      </c>
      <c r="I1373" s="46" t="s">
        <v>6</v>
      </c>
      <c r="J1373" s="110" t="s">
        <v>7</v>
      </c>
    </row>
    <row r="1374" spans="1:10" ht="38.25">
      <c r="A1374" s="125" t="s">
        <v>753</v>
      </c>
      <c r="B1374" s="60" t="s">
        <v>355</v>
      </c>
      <c r="C1374" s="60" t="s">
        <v>12</v>
      </c>
      <c r="D1374" s="59" t="s">
        <v>356</v>
      </c>
      <c r="E1374" s="458" t="s">
        <v>1439</v>
      </c>
      <c r="F1374" s="458"/>
      <c r="G1374" s="60" t="s">
        <v>220</v>
      </c>
      <c r="H1374" s="86">
        <v>1</v>
      </c>
      <c r="I1374" s="87">
        <v>15.69</v>
      </c>
      <c r="J1374" s="126">
        <v>15.69</v>
      </c>
    </row>
    <row r="1375" spans="1:10" ht="25.5">
      <c r="A1375" s="127" t="s">
        <v>755</v>
      </c>
      <c r="B1375" s="62" t="s">
        <v>1279</v>
      </c>
      <c r="C1375" s="62" t="s">
        <v>12</v>
      </c>
      <c r="D1375" s="61" t="s">
        <v>1280</v>
      </c>
      <c r="E1375" s="459" t="s">
        <v>758</v>
      </c>
      <c r="F1375" s="459"/>
      <c r="G1375" s="62" t="s">
        <v>14</v>
      </c>
      <c r="H1375" s="88">
        <v>8.2000000000000003E-2</v>
      </c>
      <c r="I1375" s="89">
        <v>25.5</v>
      </c>
      <c r="J1375" s="128">
        <v>2.09</v>
      </c>
    </row>
    <row r="1376" spans="1:10" ht="25.5">
      <c r="A1376" s="127" t="s">
        <v>755</v>
      </c>
      <c r="B1376" s="62" t="s">
        <v>1402</v>
      </c>
      <c r="C1376" s="62" t="s">
        <v>12</v>
      </c>
      <c r="D1376" s="61" t="s">
        <v>1403</v>
      </c>
      <c r="E1376" s="459" t="s">
        <v>758</v>
      </c>
      <c r="F1376" s="459"/>
      <c r="G1376" s="62" t="s">
        <v>14</v>
      </c>
      <c r="H1376" s="88">
        <v>8.2000000000000003E-2</v>
      </c>
      <c r="I1376" s="89">
        <v>21.35</v>
      </c>
      <c r="J1376" s="128">
        <v>1.75</v>
      </c>
    </row>
    <row r="1377" spans="1:10">
      <c r="A1377" s="129" t="s">
        <v>743</v>
      </c>
      <c r="B1377" s="64" t="s">
        <v>1425</v>
      </c>
      <c r="C1377" s="64" t="s">
        <v>12</v>
      </c>
      <c r="D1377" s="63" t="s">
        <v>1426</v>
      </c>
      <c r="E1377" s="456" t="s">
        <v>766</v>
      </c>
      <c r="F1377" s="456"/>
      <c r="G1377" s="64" t="s">
        <v>220</v>
      </c>
      <c r="H1377" s="90">
        <v>1.4200000000000001E-2</v>
      </c>
      <c r="I1377" s="91">
        <v>69.25</v>
      </c>
      <c r="J1377" s="130">
        <v>0.98</v>
      </c>
    </row>
    <row r="1378" spans="1:10">
      <c r="A1378" s="129" t="s">
        <v>743</v>
      </c>
      <c r="B1378" s="64" t="s">
        <v>1406</v>
      </c>
      <c r="C1378" s="64" t="s">
        <v>12</v>
      </c>
      <c r="D1378" s="63" t="s">
        <v>1407</v>
      </c>
      <c r="E1378" s="456" t="s">
        <v>766</v>
      </c>
      <c r="F1378" s="456"/>
      <c r="G1378" s="64" t="s">
        <v>220</v>
      </c>
      <c r="H1378" s="90">
        <v>1.37E-2</v>
      </c>
      <c r="I1378" s="91">
        <v>2.17</v>
      </c>
      <c r="J1378" s="130">
        <v>0.02</v>
      </c>
    </row>
    <row r="1379" spans="1:10" ht="25.5">
      <c r="A1379" s="129" t="s">
        <v>743</v>
      </c>
      <c r="B1379" s="64" t="s">
        <v>1423</v>
      </c>
      <c r="C1379" s="64" t="s">
        <v>12</v>
      </c>
      <c r="D1379" s="63" t="s">
        <v>1424</v>
      </c>
      <c r="E1379" s="456" t="s">
        <v>766</v>
      </c>
      <c r="F1379" s="456"/>
      <c r="G1379" s="64" t="s">
        <v>220</v>
      </c>
      <c r="H1379" s="90">
        <v>1.9E-2</v>
      </c>
      <c r="I1379" s="91">
        <v>78.45</v>
      </c>
      <c r="J1379" s="130">
        <v>1.49</v>
      </c>
    </row>
    <row r="1380" spans="1:10" ht="25.5">
      <c r="A1380" s="129" t="s">
        <v>743</v>
      </c>
      <c r="B1380" s="64" t="s">
        <v>1442</v>
      </c>
      <c r="C1380" s="64" t="s">
        <v>12</v>
      </c>
      <c r="D1380" s="63" t="s">
        <v>1443</v>
      </c>
      <c r="E1380" s="456" t="s">
        <v>766</v>
      </c>
      <c r="F1380" s="456"/>
      <c r="G1380" s="64" t="s">
        <v>220</v>
      </c>
      <c r="H1380" s="90">
        <v>1</v>
      </c>
      <c r="I1380" s="91">
        <v>9.36</v>
      </c>
      <c r="J1380" s="130">
        <v>9.36</v>
      </c>
    </row>
    <row r="1381" spans="1:10" ht="25.5">
      <c r="A1381" s="113"/>
      <c r="B1381" s="114"/>
      <c r="C1381" s="114"/>
      <c r="D1381" s="115"/>
      <c r="E1381" s="114" t="s">
        <v>745</v>
      </c>
      <c r="F1381" s="116">
        <v>3.2</v>
      </c>
      <c r="G1381" s="114" t="s">
        <v>746</v>
      </c>
      <c r="H1381" s="116">
        <v>0</v>
      </c>
      <c r="I1381" s="114" t="s">
        <v>747</v>
      </c>
      <c r="J1381" s="117">
        <v>3.2</v>
      </c>
    </row>
    <row r="1382" spans="1:10" ht="25.5">
      <c r="A1382" s="113"/>
      <c r="B1382" s="114"/>
      <c r="C1382" s="114"/>
      <c r="D1382" s="115"/>
      <c r="E1382" s="114" t="s">
        <v>748</v>
      </c>
      <c r="F1382" s="116">
        <v>4.1100000000000003</v>
      </c>
      <c r="G1382" s="114"/>
      <c r="H1382" s="460" t="s">
        <v>749</v>
      </c>
      <c r="I1382" s="460"/>
      <c r="J1382" s="117">
        <v>19.8</v>
      </c>
    </row>
    <row r="1383" spans="1:10" ht="26.25" thickBot="1">
      <c r="A1383" s="118"/>
      <c r="B1383" s="119"/>
      <c r="C1383" s="119"/>
      <c r="D1383" s="120"/>
      <c r="E1383" s="119"/>
      <c r="F1383" s="119"/>
      <c r="G1383" s="119" t="s">
        <v>750</v>
      </c>
      <c r="H1383" s="121" t="s">
        <v>885</v>
      </c>
      <c r="I1383" s="119" t="s">
        <v>752</v>
      </c>
      <c r="J1383" s="122">
        <v>99</v>
      </c>
    </row>
    <row r="1384" spans="1:10" ht="15" thickTop="1">
      <c r="A1384" s="123"/>
      <c r="B1384" s="85"/>
      <c r="C1384" s="85"/>
      <c r="D1384" s="58"/>
      <c r="E1384" s="85"/>
      <c r="F1384" s="85"/>
      <c r="G1384" s="85"/>
      <c r="H1384" s="85"/>
      <c r="I1384" s="85"/>
      <c r="J1384" s="124"/>
    </row>
    <row r="1385" spans="1:10" ht="30">
      <c r="A1385" s="109" t="s">
        <v>357</v>
      </c>
      <c r="B1385" s="46" t="s">
        <v>1</v>
      </c>
      <c r="C1385" s="46" t="s">
        <v>2</v>
      </c>
      <c r="D1385" s="55" t="s">
        <v>3</v>
      </c>
      <c r="E1385" s="457" t="s">
        <v>742</v>
      </c>
      <c r="F1385" s="457"/>
      <c r="G1385" s="46" t="s">
        <v>4</v>
      </c>
      <c r="H1385" s="46" t="s">
        <v>5</v>
      </c>
      <c r="I1385" s="46" t="s">
        <v>6</v>
      </c>
      <c r="J1385" s="110" t="s">
        <v>7</v>
      </c>
    </row>
    <row r="1386" spans="1:10" ht="38.25">
      <c r="A1386" s="125" t="s">
        <v>753</v>
      </c>
      <c r="B1386" s="60" t="s">
        <v>358</v>
      </c>
      <c r="C1386" s="60" t="s">
        <v>12</v>
      </c>
      <c r="D1386" s="59" t="s">
        <v>359</v>
      </c>
      <c r="E1386" s="458" t="s">
        <v>1439</v>
      </c>
      <c r="F1386" s="458"/>
      <c r="G1386" s="60" t="s">
        <v>220</v>
      </c>
      <c r="H1386" s="86">
        <v>1</v>
      </c>
      <c r="I1386" s="87">
        <v>23.66</v>
      </c>
      <c r="J1386" s="126">
        <v>23.66</v>
      </c>
    </row>
    <row r="1387" spans="1:10" ht="25.5">
      <c r="A1387" s="127" t="s">
        <v>755</v>
      </c>
      <c r="B1387" s="62" t="s">
        <v>1279</v>
      </c>
      <c r="C1387" s="62" t="s">
        <v>12</v>
      </c>
      <c r="D1387" s="61" t="s">
        <v>1280</v>
      </c>
      <c r="E1387" s="459" t="s">
        <v>758</v>
      </c>
      <c r="F1387" s="459"/>
      <c r="G1387" s="62" t="s">
        <v>14</v>
      </c>
      <c r="H1387" s="88">
        <v>0.1095</v>
      </c>
      <c r="I1387" s="89">
        <v>25.5</v>
      </c>
      <c r="J1387" s="128">
        <v>2.79</v>
      </c>
    </row>
    <row r="1388" spans="1:10" ht="25.5">
      <c r="A1388" s="127" t="s">
        <v>755</v>
      </c>
      <c r="B1388" s="62" t="s">
        <v>1402</v>
      </c>
      <c r="C1388" s="62" t="s">
        <v>12</v>
      </c>
      <c r="D1388" s="61" t="s">
        <v>1403</v>
      </c>
      <c r="E1388" s="459" t="s">
        <v>758</v>
      </c>
      <c r="F1388" s="459"/>
      <c r="G1388" s="62" t="s">
        <v>14</v>
      </c>
      <c r="H1388" s="88">
        <v>0.1095</v>
      </c>
      <c r="I1388" s="89">
        <v>21.35</v>
      </c>
      <c r="J1388" s="128">
        <v>2.33</v>
      </c>
    </row>
    <row r="1389" spans="1:10">
      <c r="A1389" s="129" t="s">
        <v>743</v>
      </c>
      <c r="B1389" s="64" t="s">
        <v>1406</v>
      </c>
      <c r="C1389" s="64" t="s">
        <v>12</v>
      </c>
      <c r="D1389" s="63" t="s">
        <v>1407</v>
      </c>
      <c r="E1389" s="456" t="s">
        <v>766</v>
      </c>
      <c r="F1389" s="456"/>
      <c r="G1389" s="64" t="s">
        <v>220</v>
      </c>
      <c r="H1389" s="90">
        <v>1.83E-2</v>
      </c>
      <c r="I1389" s="91">
        <v>2.17</v>
      </c>
      <c r="J1389" s="130">
        <v>0.03</v>
      </c>
    </row>
    <row r="1390" spans="1:10">
      <c r="A1390" s="129" t="s">
        <v>743</v>
      </c>
      <c r="B1390" s="64" t="s">
        <v>1425</v>
      </c>
      <c r="C1390" s="64" t="s">
        <v>12</v>
      </c>
      <c r="D1390" s="63" t="s">
        <v>1426</v>
      </c>
      <c r="E1390" s="456" t="s">
        <v>766</v>
      </c>
      <c r="F1390" s="456"/>
      <c r="G1390" s="64" t="s">
        <v>220</v>
      </c>
      <c r="H1390" s="90">
        <v>1.89E-2</v>
      </c>
      <c r="I1390" s="91">
        <v>69.25</v>
      </c>
      <c r="J1390" s="130">
        <v>1.3</v>
      </c>
    </row>
    <row r="1391" spans="1:10" ht="25.5">
      <c r="A1391" s="129" t="s">
        <v>743</v>
      </c>
      <c r="B1391" s="64" t="s">
        <v>1444</v>
      </c>
      <c r="C1391" s="64" t="s">
        <v>12</v>
      </c>
      <c r="D1391" s="63" t="s">
        <v>1445</v>
      </c>
      <c r="E1391" s="456" t="s">
        <v>766</v>
      </c>
      <c r="F1391" s="456"/>
      <c r="G1391" s="64" t="s">
        <v>220</v>
      </c>
      <c r="H1391" s="90">
        <v>1</v>
      </c>
      <c r="I1391" s="91">
        <v>15.18</v>
      </c>
      <c r="J1391" s="130">
        <v>15.18</v>
      </c>
    </row>
    <row r="1392" spans="1:10" ht="25.5">
      <c r="A1392" s="129" t="s">
        <v>743</v>
      </c>
      <c r="B1392" s="64" t="s">
        <v>1423</v>
      </c>
      <c r="C1392" s="64" t="s">
        <v>12</v>
      </c>
      <c r="D1392" s="63" t="s">
        <v>1424</v>
      </c>
      <c r="E1392" s="456" t="s">
        <v>766</v>
      </c>
      <c r="F1392" s="456"/>
      <c r="G1392" s="64" t="s">
        <v>220</v>
      </c>
      <c r="H1392" s="90">
        <v>2.5999999999999999E-2</v>
      </c>
      <c r="I1392" s="91">
        <v>78.45</v>
      </c>
      <c r="J1392" s="130">
        <v>2.0299999999999998</v>
      </c>
    </row>
    <row r="1393" spans="1:10" ht="25.5">
      <c r="A1393" s="113"/>
      <c r="B1393" s="114"/>
      <c r="C1393" s="114"/>
      <c r="D1393" s="115"/>
      <c r="E1393" s="114" t="s">
        <v>745</v>
      </c>
      <c r="F1393" s="116">
        <v>4.26</v>
      </c>
      <c r="G1393" s="114" t="s">
        <v>746</v>
      </c>
      <c r="H1393" s="116">
        <v>0</v>
      </c>
      <c r="I1393" s="114" t="s">
        <v>747</v>
      </c>
      <c r="J1393" s="117">
        <v>4.26</v>
      </c>
    </row>
    <row r="1394" spans="1:10" ht="25.5">
      <c r="A1394" s="113"/>
      <c r="B1394" s="114"/>
      <c r="C1394" s="114"/>
      <c r="D1394" s="115"/>
      <c r="E1394" s="114" t="s">
        <v>748</v>
      </c>
      <c r="F1394" s="116">
        <v>6.2</v>
      </c>
      <c r="G1394" s="114"/>
      <c r="H1394" s="460" t="s">
        <v>749</v>
      </c>
      <c r="I1394" s="460"/>
      <c r="J1394" s="117">
        <v>29.86</v>
      </c>
    </row>
    <row r="1395" spans="1:10" ht="26.25" thickBot="1">
      <c r="A1395" s="118"/>
      <c r="B1395" s="119"/>
      <c r="C1395" s="119"/>
      <c r="D1395" s="120"/>
      <c r="E1395" s="119"/>
      <c r="F1395" s="119"/>
      <c r="G1395" s="119" t="s">
        <v>750</v>
      </c>
      <c r="H1395" s="121" t="s">
        <v>768</v>
      </c>
      <c r="I1395" s="119" t="s">
        <v>752</v>
      </c>
      <c r="J1395" s="122">
        <v>29.86</v>
      </c>
    </row>
    <row r="1396" spans="1:10" ht="15" thickTop="1">
      <c r="A1396" s="123"/>
      <c r="B1396" s="85"/>
      <c r="C1396" s="85"/>
      <c r="D1396" s="58"/>
      <c r="E1396" s="85"/>
      <c r="F1396" s="85"/>
      <c r="G1396" s="85"/>
      <c r="H1396" s="85"/>
      <c r="I1396" s="85"/>
      <c r="J1396" s="124"/>
    </row>
    <row r="1397" spans="1:10" ht="30">
      <c r="A1397" s="109" t="s">
        <v>360</v>
      </c>
      <c r="B1397" s="46" t="s">
        <v>1</v>
      </c>
      <c r="C1397" s="46" t="s">
        <v>2</v>
      </c>
      <c r="D1397" s="55" t="s">
        <v>3</v>
      </c>
      <c r="E1397" s="457" t="s">
        <v>742</v>
      </c>
      <c r="F1397" s="457"/>
      <c r="G1397" s="46" t="s">
        <v>4</v>
      </c>
      <c r="H1397" s="46" t="s">
        <v>5</v>
      </c>
      <c r="I1397" s="46" t="s">
        <v>6</v>
      </c>
      <c r="J1397" s="110" t="s">
        <v>7</v>
      </c>
    </row>
    <row r="1398" spans="1:10" ht="38.25">
      <c r="A1398" s="125" t="s">
        <v>753</v>
      </c>
      <c r="B1398" s="60" t="s">
        <v>361</v>
      </c>
      <c r="C1398" s="60" t="s">
        <v>12</v>
      </c>
      <c r="D1398" s="59" t="s">
        <v>362</v>
      </c>
      <c r="E1398" s="458" t="s">
        <v>1278</v>
      </c>
      <c r="F1398" s="458"/>
      <c r="G1398" s="60" t="s">
        <v>220</v>
      </c>
      <c r="H1398" s="86">
        <v>1</v>
      </c>
      <c r="I1398" s="87">
        <v>5.81</v>
      </c>
      <c r="J1398" s="126">
        <v>5.81</v>
      </c>
    </row>
    <row r="1399" spans="1:10" ht="25.5">
      <c r="A1399" s="127" t="s">
        <v>755</v>
      </c>
      <c r="B1399" s="62" t="s">
        <v>1402</v>
      </c>
      <c r="C1399" s="62" t="s">
        <v>12</v>
      </c>
      <c r="D1399" s="61" t="s">
        <v>1403</v>
      </c>
      <c r="E1399" s="459" t="s">
        <v>758</v>
      </c>
      <c r="F1399" s="459"/>
      <c r="G1399" s="62" t="s">
        <v>14</v>
      </c>
      <c r="H1399" s="88">
        <v>7.0599999999999996E-2</v>
      </c>
      <c r="I1399" s="89">
        <v>21.35</v>
      </c>
      <c r="J1399" s="128">
        <v>1.5</v>
      </c>
    </row>
    <row r="1400" spans="1:10" ht="25.5">
      <c r="A1400" s="127" t="s">
        <v>755</v>
      </c>
      <c r="B1400" s="62" t="s">
        <v>1279</v>
      </c>
      <c r="C1400" s="62" t="s">
        <v>12</v>
      </c>
      <c r="D1400" s="61" t="s">
        <v>1280</v>
      </c>
      <c r="E1400" s="459" t="s">
        <v>758</v>
      </c>
      <c r="F1400" s="459"/>
      <c r="G1400" s="62" t="s">
        <v>14</v>
      </c>
      <c r="H1400" s="88">
        <v>7.0599999999999996E-2</v>
      </c>
      <c r="I1400" s="89">
        <v>25.5</v>
      </c>
      <c r="J1400" s="128">
        <v>1.8</v>
      </c>
    </row>
    <row r="1401" spans="1:10" ht="25.5">
      <c r="A1401" s="129" t="s">
        <v>743</v>
      </c>
      <c r="B1401" s="64" t="s">
        <v>1423</v>
      </c>
      <c r="C1401" s="64" t="s">
        <v>12</v>
      </c>
      <c r="D1401" s="63" t="s">
        <v>1424</v>
      </c>
      <c r="E1401" s="456" t="s">
        <v>766</v>
      </c>
      <c r="F1401" s="456"/>
      <c r="G1401" s="64" t="s">
        <v>220</v>
      </c>
      <c r="H1401" s="90">
        <v>8.0000000000000002E-3</v>
      </c>
      <c r="I1401" s="91">
        <v>78.45</v>
      </c>
      <c r="J1401" s="130">
        <v>0.62</v>
      </c>
    </row>
    <row r="1402" spans="1:10" ht="25.5">
      <c r="A1402" s="129" t="s">
        <v>743</v>
      </c>
      <c r="B1402" s="64" t="s">
        <v>1446</v>
      </c>
      <c r="C1402" s="64" t="s">
        <v>12</v>
      </c>
      <c r="D1402" s="63" t="s">
        <v>1447</v>
      </c>
      <c r="E1402" s="456" t="s">
        <v>766</v>
      </c>
      <c r="F1402" s="456"/>
      <c r="G1402" s="64" t="s">
        <v>220</v>
      </c>
      <c r="H1402" s="90">
        <v>1</v>
      </c>
      <c r="I1402" s="91">
        <v>1.38</v>
      </c>
      <c r="J1402" s="130">
        <v>1.38</v>
      </c>
    </row>
    <row r="1403" spans="1:10">
      <c r="A1403" s="129" t="s">
        <v>743</v>
      </c>
      <c r="B1403" s="64" t="s">
        <v>1425</v>
      </c>
      <c r="C1403" s="64" t="s">
        <v>12</v>
      </c>
      <c r="D1403" s="63" t="s">
        <v>1426</v>
      </c>
      <c r="E1403" s="456" t="s">
        <v>766</v>
      </c>
      <c r="F1403" s="456"/>
      <c r="G1403" s="64" t="s">
        <v>220</v>
      </c>
      <c r="H1403" s="90">
        <v>7.1000000000000004E-3</v>
      </c>
      <c r="I1403" s="91">
        <v>69.25</v>
      </c>
      <c r="J1403" s="130">
        <v>0.49</v>
      </c>
    </row>
    <row r="1404" spans="1:10">
      <c r="A1404" s="129" t="s">
        <v>743</v>
      </c>
      <c r="B1404" s="64" t="s">
        <v>1406</v>
      </c>
      <c r="C1404" s="64" t="s">
        <v>12</v>
      </c>
      <c r="D1404" s="63" t="s">
        <v>1407</v>
      </c>
      <c r="E1404" s="456" t="s">
        <v>766</v>
      </c>
      <c r="F1404" s="456"/>
      <c r="G1404" s="64" t="s">
        <v>220</v>
      </c>
      <c r="H1404" s="90">
        <v>1.0800000000000001E-2</v>
      </c>
      <c r="I1404" s="91">
        <v>2.17</v>
      </c>
      <c r="J1404" s="130">
        <v>0.02</v>
      </c>
    </row>
    <row r="1405" spans="1:10" ht="25.5">
      <c r="A1405" s="113"/>
      <c r="B1405" s="114"/>
      <c r="C1405" s="114"/>
      <c r="D1405" s="115"/>
      <c r="E1405" s="114" t="s">
        <v>745</v>
      </c>
      <c r="F1405" s="116">
        <v>2.75</v>
      </c>
      <c r="G1405" s="114" t="s">
        <v>746</v>
      </c>
      <c r="H1405" s="116">
        <v>0</v>
      </c>
      <c r="I1405" s="114" t="s">
        <v>747</v>
      </c>
      <c r="J1405" s="117">
        <v>2.75</v>
      </c>
    </row>
    <row r="1406" spans="1:10" ht="25.5">
      <c r="A1406" s="113"/>
      <c r="B1406" s="114"/>
      <c r="C1406" s="114"/>
      <c r="D1406" s="115"/>
      <c r="E1406" s="114" t="s">
        <v>748</v>
      </c>
      <c r="F1406" s="116">
        <v>1.52</v>
      </c>
      <c r="G1406" s="114"/>
      <c r="H1406" s="460" t="s">
        <v>749</v>
      </c>
      <c r="I1406" s="460"/>
      <c r="J1406" s="117">
        <v>7.33</v>
      </c>
    </row>
    <row r="1407" spans="1:10" ht="26.25" thickBot="1">
      <c r="A1407" s="118"/>
      <c r="B1407" s="119"/>
      <c r="C1407" s="119"/>
      <c r="D1407" s="120"/>
      <c r="E1407" s="119"/>
      <c r="F1407" s="119"/>
      <c r="G1407" s="119" t="s">
        <v>750</v>
      </c>
      <c r="H1407" s="121" t="s">
        <v>1285</v>
      </c>
      <c r="I1407" s="119" t="s">
        <v>752</v>
      </c>
      <c r="J1407" s="122">
        <v>14.66</v>
      </c>
    </row>
    <row r="1408" spans="1:10" ht="15" thickTop="1">
      <c r="A1408" s="123"/>
      <c r="B1408" s="85"/>
      <c r="C1408" s="85"/>
      <c r="D1408" s="58"/>
      <c r="E1408" s="85"/>
      <c r="F1408" s="85"/>
      <c r="G1408" s="85"/>
      <c r="H1408" s="85"/>
      <c r="I1408" s="85"/>
      <c r="J1408" s="124"/>
    </row>
    <row r="1409" spans="1:10" ht="30">
      <c r="A1409" s="109" t="s">
        <v>363</v>
      </c>
      <c r="B1409" s="46" t="s">
        <v>1</v>
      </c>
      <c r="C1409" s="46" t="s">
        <v>2</v>
      </c>
      <c r="D1409" s="55" t="s">
        <v>3</v>
      </c>
      <c r="E1409" s="457" t="s">
        <v>742</v>
      </c>
      <c r="F1409" s="457"/>
      <c r="G1409" s="46" t="s">
        <v>4</v>
      </c>
      <c r="H1409" s="46" t="s">
        <v>5</v>
      </c>
      <c r="I1409" s="46" t="s">
        <v>6</v>
      </c>
      <c r="J1409" s="110" t="s">
        <v>7</v>
      </c>
    </row>
    <row r="1410" spans="1:10" ht="38.25">
      <c r="A1410" s="125" t="s">
        <v>753</v>
      </c>
      <c r="B1410" s="60" t="s">
        <v>364</v>
      </c>
      <c r="C1410" s="60" t="s">
        <v>12</v>
      </c>
      <c r="D1410" s="59" t="s">
        <v>365</v>
      </c>
      <c r="E1410" s="458" t="s">
        <v>1278</v>
      </c>
      <c r="F1410" s="458"/>
      <c r="G1410" s="60" t="s">
        <v>220</v>
      </c>
      <c r="H1410" s="86">
        <v>1</v>
      </c>
      <c r="I1410" s="87">
        <v>74.39</v>
      </c>
      <c r="J1410" s="126">
        <v>74.39</v>
      </c>
    </row>
    <row r="1411" spans="1:10" ht="25.5">
      <c r="A1411" s="127" t="s">
        <v>755</v>
      </c>
      <c r="B1411" s="62" t="s">
        <v>1402</v>
      </c>
      <c r="C1411" s="62" t="s">
        <v>12</v>
      </c>
      <c r="D1411" s="61" t="s">
        <v>1403</v>
      </c>
      <c r="E1411" s="459" t="s">
        <v>758</v>
      </c>
      <c r="F1411" s="459"/>
      <c r="G1411" s="62" t="s">
        <v>14</v>
      </c>
      <c r="H1411" s="88">
        <v>0.1847</v>
      </c>
      <c r="I1411" s="89">
        <v>21.35</v>
      </c>
      <c r="J1411" s="128">
        <v>3.94</v>
      </c>
    </row>
    <row r="1412" spans="1:10" ht="25.5">
      <c r="A1412" s="127" t="s">
        <v>755</v>
      </c>
      <c r="B1412" s="62" t="s">
        <v>1279</v>
      </c>
      <c r="C1412" s="62" t="s">
        <v>12</v>
      </c>
      <c r="D1412" s="61" t="s">
        <v>1280</v>
      </c>
      <c r="E1412" s="459" t="s">
        <v>758</v>
      </c>
      <c r="F1412" s="459"/>
      <c r="G1412" s="62" t="s">
        <v>14</v>
      </c>
      <c r="H1412" s="88">
        <v>0.1847</v>
      </c>
      <c r="I1412" s="89">
        <v>25.5</v>
      </c>
      <c r="J1412" s="128">
        <v>4.7</v>
      </c>
    </row>
    <row r="1413" spans="1:10" ht="25.5">
      <c r="A1413" s="129" t="s">
        <v>743</v>
      </c>
      <c r="B1413" s="64" t="s">
        <v>1448</v>
      </c>
      <c r="C1413" s="64" t="s">
        <v>12</v>
      </c>
      <c r="D1413" s="63" t="s">
        <v>1449</v>
      </c>
      <c r="E1413" s="456" t="s">
        <v>766</v>
      </c>
      <c r="F1413" s="456"/>
      <c r="G1413" s="64" t="s">
        <v>220</v>
      </c>
      <c r="H1413" s="90">
        <v>1</v>
      </c>
      <c r="I1413" s="91">
        <v>59.99</v>
      </c>
      <c r="J1413" s="130">
        <v>59.99</v>
      </c>
    </row>
    <row r="1414" spans="1:10" ht="25.5">
      <c r="A1414" s="129" t="s">
        <v>743</v>
      </c>
      <c r="B1414" s="64" t="s">
        <v>1423</v>
      </c>
      <c r="C1414" s="64" t="s">
        <v>12</v>
      </c>
      <c r="D1414" s="63" t="s">
        <v>1424</v>
      </c>
      <c r="E1414" s="456" t="s">
        <v>766</v>
      </c>
      <c r="F1414" s="456"/>
      <c r="G1414" s="64" t="s">
        <v>220</v>
      </c>
      <c r="H1414" s="90">
        <v>0.05</v>
      </c>
      <c r="I1414" s="91">
        <v>78.45</v>
      </c>
      <c r="J1414" s="130">
        <v>3.92</v>
      </c>
    </row>
    <row r="1415" spans="1:10">
      <c r="A1415" s="129" t="s">
        <v>743</v>
      </c>
      <c r="B1415" s="64" t="s">
        <v>1406</v>
      </c>
      <c r="C1415" s="64" t="s">
        <v>12</v>
      </c>
      <c r="D1415" s="63" t="s">
        <v>1407</v>
      </c>
      <c r="E1415" s="456" t="s">
        <v>766</v>
      </c>
      <c r="F1415" s="456"/>
      <c r="G1415" s="64" t="s">
        <v>220</v>
      </c>
      <c r="H1415" s="90">
        <v>2.75E-2</v>
      </c>
      <c r="I1415" s="91">
        <v>2.17</v>
      </c>
      <c r="J1415" s="130">
        <v>0.05</v>
      </c>
    </row>
    <row r="1416" spans="1:10">
      <c r="A1416" s="129" t="s">
        <v>743</v>
      </c>
      <c r="B1416" s="64" t="s">
        <v>1425</v>
      </c>
      <c r="C1416" s="64" t="s">
        <v>12</v>
      </c>
      <c r="D1416" s="63" t="s">
        <v>1426</v>
      </c>
      <c r="E1416" s="456" t="s">
        <v>766</v>
      </c>
      <c r="F1416" s="456"/>
      <c r="G1416" s="64" t="s">
        <v>220</v>
      </c>
      <c r="H1416" s="90">
        <v>2.5899999999999999E-2</v>
      </c>
      <c r="I1416" s="91">
        <v>69.25</v>
      </c>
      <c r="J1416" s="130">
        <v>1.79</v>
      </c>
    </row>
    <row r="1417" spans="1:10" ht="25.5">
      <c r="A1417" s="113"/>
      <c r="B1417" s="114"/>
      <c r="C1417" s="114"/>
      <c r="D1417" s="115"/>
      <c r="E1417" s="114" t="s">
        <v>745</v>
      </c>
      <c r="F1417" s="116">
        <v>7.2</v>
      </c>
      <c r="G1417" s="114" t="s">
        <v>746</v>
      </c>
      <c r="H1417" s="116">
        <v>0</v>
      </c>
      <c r="I1417" s="114" t="s">
        <v>747</v>
      </c>
      <c r="J1417" s="117">
        <v>7.2</v>
      </c>
    </row>
    <row r="1418" spans="1:10" ht="25.5">
      <c r="A1418" s="113"/>
      <c r="B1418" s="114"/>
      <c r="C1418" s="114"/>
      <c r="D1418" s="115"/>
      <c r="E1418" s="114" t="s">
        <v>748</v>
      </c>
      <c r="F1418" s="116">
        <v>19.510000000000002</v>
      </c>
      <c r="G1418" s="114"/>
      <c r="H1418" s="460" t="s">
        <v>749</v>
      </c>
      <c r="I1418" s="460"/>
      <c r="J1418" s="117">
        <v>93.9</v>
      </c>
    </row>
    <row r="1419" spans="1:10" ht="26.25" thickBot="1">
      <c r="A1419" s="118"/>
      <c r="B1419" s="119"/>
      <c r="C1419" s="119"/>
      <c r="D1419" s="120"/>
      <c r="E1419" s="119"/>
      <c r="F1419" s="119"/>
      <c r="G1419" s="119" t="s">
        <v>750</v>
      </c>
      <c r="H1419" s="121" t="s">
        <v>768</v>
      </c>
      <c r="I1419" s="119" t="s">
        <v>752</v>
      </c>
      <c r="J1419" s="122">
        <v>93.9</v>
      </c>
    </row>
    <row r="1420" spans="1:10" ht="15" thickTop="1">
      <c r="A1420" s="123"/>
      <c r="B1420" s="85"/>
      <c r="C1420" s="85"/>
      <c r="D1420" s="58"/>
      <c r="E1420" s="85"/>
      <c r="F1420" s="85"/>
      <c r="G1420" s="85"/>
      <c r="H1420" s="85"/>
      <c r="I1420" s="85"/>
      <c r="J1420" s="124"/>
    </row>
    <row r="1421" spans="1:10" ht="30">
      <c r="A1421" s="109" t="s">
        <v>366</v>
      </c>
      <c r="B1421" s="46" t="s">
        <v>1</v>
      </c>
      <c r="C1421" s="46" t="s">
        <v>2</v>
      </c>
      <c r="D1421" s="55" t="s">
        <v>3</v>
      </c>
      <c r="E1421" s="457" t="s">
        <v>742</v>
      </c>
      <c r="F1421" s="457"/>
      <c r="G1421" s="46" t="s">
        <v>4</v>
      </c>
      <c r="H1421" s="46" t="s">
        <v>5</v>
      </c>
      <c r="I1421" s="46" t="s">
        <v>6</v>
      </c>
      <c r="J1421" s="110" t="s">
        <v>7</v>
      </c>
    </row>
    <row r="1422" spans="1:10" ht="38.25">
      <c r="A1422" s="125" t="s">
        <v>753</v>
      </c>
      <c r="B1422" s="60" t="s">
        <v>367</v>
      </c>
      <c r="C1422" s="60" t="s">
        <v>12</v>
      </c>
      <c r="D1422" s="59" t="s">
        <v>368</v>
      </c>
      <c r="E1422" s="458" t="s">
        <v>1278</v>
      </c>
      <c r="F1422" s="458"/>
      <c r="G1422" s="60" t="s">
        <v>220</v>
      </c>
      <c r="H1422" s="86">
        <v>1</v>
      </c>
      <c r="I1422" s="87">
        <v>8.9600000000000009</v>
      </c>
      <c r="J1422" s="126">
        <v>8.9600000000000009</v>
      </c>
    </row>
    <row r="1423" spans="1:10" ht="25.5">
      <c r="A1423" s="127" t="s">
        <v>755</v>
      </c>
      <c r="B1423" s="62" t="s">
        <v>1402</v>
      </c>
      <c r="C1423" s="62" t="s">
        <v>12</v>
      </c>
      <c r="D1423" s="61" t="s">
        <v>1403</v>
      </c>
      <c r="E1423" s="459" t="s">
        <v>758</v>
      </c>
      <c r="F1423" s="459"/>
      <c r="G1423" s="62" t="s">
        <v>14</v>
      </c>
      <c r="H1423" s="88">
        <v>0.152</v>
      </c>
      <c r="I1423" s="89">
        <v>21.35</v>
      </c>
      <c r="J1423" s="128">
        <v>3.24</v>
      </c>
    </row>
    <row r="1424" spans="1:10" ht="25.5">
      <c r="A1424" s="127" t="s">
        <v>755</v>
      </c>
      <c r="B1424" s="62" t="s">
        <v>1279</v>
      </c>
      <c r="C1424" s="62" t="s">
        <v>12</v>
      </c>
      <c r="D1424" s="61" t="s">
        <v>1280</v>
      </c>
      <c r="E1424" s="459" t="s">
        <v>758</v>
      </c>
      <c r="F1424" s="459"/>
      <c r="G1424" s="62" t="s">
        <v>14</v>
      </c>
      <c r="H1424" s="88">
        <v>0.152</v>
      </c>
      <c r="I1424" s="89">
        <v>25.5</v>
      </c>
      <c r="J1424" s="128">
        <v>3.87</v>
      </c>
    </row>
    <row r="1425" spans="1:10">
      <c r="A1425" s="129" t="s">
        <v>743</v>
      </c>
      <c r="B1425" s="64" t="s">
        <v>1425</v>
      </c>
      <c r="C1425" s="64" t="s">
        <v>12</v>
      </c>
      <c r="D1425" s="63" t="s">
        <v>1426</v>
      </c>
      <c r="E1425" s="456" t="s">
        <v>766</v>
      </c>
      <c r="F1425" s="456"/>
      <c r="G1425" s="64" t="s">
        <v>220</v>
      </c>
      <c r="H1425" s="90">
        <v>7.1000000000000004E-3</v>
      </c>
      <c r="I1425" s="91">
        <v>69.25</v>
      </c>
      <c r="J1425" s="130">
        <v>0.49</v>
      </c>
    </row>
    <row r="1426" spans="1:10">
      <c r="A1426" s="129" t="s">
        <v>743</v>
      </c>
      <c r="B1426" s="64" t="s">
        <v>1406</v>
      </c>
      <c r="C1426" s="64" t="s">
        <v>12</v>
      </c>
      <c r="D1426" s="63" t="s">
        <v>1407</v>
      </c>
      <c r="E1426" s="456" t="s">
        <v>766</v>
      </c>
      <c r="F1426" s="456"/>
      <c r="G1426" s="64" t="s">
        <v>220</v>
      </c>
      <c r="H1426" s="90">
        <v>3.3799999999999997E-2</v>
      </c>
      <c r="I1426" s="91">
        <v>2.17</v>
      </c>
      <c r="J1426" s="130">
        <v>7.0000000000000007E-2</v>
      </c>
    </row>
    <row r="1427" spans="1:10" ht="25.5">
      <c r="A1427" s="129" t="s">
        <v>743</v>
      </c>
      <c r="B1427" s="64" t="s">
        <v>1423</v>
      </c>
      <c r="C1427" s="64" t="s">
        <v>12</v>
      </c>
      <c r="D1427" s="63" t="s">
        <v>1424</v>
      </c>
      <c r="E1427" s="456" t="s">
        <v>766</v>
      </c>
      <c r="F1427" s="456"/>
      <c r="G1427" s="64" t="s">
        <v>220</v>
      </c>
      <c r="H1427" s="90">
        <v>8.0000000000000002E-3</v>
      </c>
      <c r="I1427" s="91">
        <v>78.45</v>
      </c>
      <c r="J1427" s="130">
        <v>0.62</v>
      </c>
    </row>
    <row r="1428" spans="1:10" ht="25.5">
      <c r="A1428" s="129" t="s">
        <v>743</v>
      </c>
      <c r="B1428" s="64" t="s">
        <v>1450</v>
      </c>
      <c r="C1428" s="64" t="s">
        <v>12</v>
      </c>
      <c r="D1428" s="63" t="s">
        <v>1451</v>
      </c>
      <c r="E1428" s="456" t="s">
        <v>766</v>
      </c>
      <c r="F1428" s="456"/>
      <c r="G1428" s="64" t="s">
        <v>220</v>
      </c>
      <c r="H1428" s="90">
        <v>1</v>
      </c>
      <c r="I1428" s="91">
        <v>0.67</v>
      </c>
      <c r="J1428" s="130">
        <v>0.67</v>
      </c>
    </row>
    <row r="1429" spans="1:10" ht="25.5">
      <c r="A1429" s="113"/>
      <c r="B1429" s="114"/>
      <c r="C1429" s="114"/>
      <c r="D1429" s="115"/>
      <c r="E1429" s="114" t="s">
        <v>745</v>
      </c>
      <c r="F1429" s="116">
        <v>5.93</v>
      </c>
      <c r="G1429" s="114" t="s">
        <v>746</v>
      </c>
      <c r="H1429" s="116">
        <v>0</v>
      </c>
      <c r="I1429" s="114" t="s">
        <v>747</v>
      </c>
      <c r="J1429" s="117">
        <v>5.93</v>
      </c>
    </row>
    <row r="1430" spans="1:10" ht="25.5">
      <c r="A1430" s="113"/>
      <c r="B1430" s="114"/>
      <c r="C1430" s="114"/>
      <c r="D1430" s="115"/>
      <c r="E1430" s="114" t="s">
        <v>748</v>
      </c>
      <c r="F1430" s="116">
        <v>2.35</v>
      </c>
      <c r="G1430" s="114"/>
      <c r="H1430" s="460" t="s">
        <v>749</v>
      </c>
      <c r="I1430" s="460"/>
      <c r="J1430" s="117">
        <v>11.31</v>
      </c>
    </row>
    <row r="1431" spans="1:10" ht="26.25" thickBot="1">
      <c r="A1431" s="118"/>
      <c r="B1431" s="119"/>
      <c r="C1431" s="119"/>
      <c r="D1431" s="120"/>
      <c r="E1431" s="119"/>
      <c r="F1431" s="119"/>
      <c r="G1431" s="119" t="s">
        <v>750</v>
      </c>
      <c r="H1431" s="121" t="s">
        <v>1452</v>
      </c>
      <c r="I1431" s="119" t="s">
        <v>752</v>
      </c>
      <c r="J1431" s="122">
        <v>520.26</v>
      </c>
    </row>
    <row r="1432" spans="1:10" ht="15" thickTop="1">
      <c r="A1432" s="123"/>
      <c r="B1432" s="85"/>
      <c r="C1432" s="85"/>
      <c r="D1432" s="58"/>
      <c r="E1432" s="85"/>
      <c r="F1432" s="85"/>
      <c r="G1432" s="85"/>
      <c r="H1432" s="85"/>
      <c r="I1432" s="85"/>
      <c r="J1432" s="124"/>
    </row>
    <row r="1433" spans="1:10" ht="30">
      <c r="A1433" s="109" t="s">
        <v>369</v>
      </c>
      <c r="B1433" s="46" t="s">
        <v>1</v>
      </c>
      <c r="C1433" s="46" t="s">
        <v>2</v>
      </c>
      <c r="D1433" s="55" t="s">
        <v>3</v>
      </c>
      <c r="E1433" s="457" t="s">
        <v>742</v>
      </c>
      <c r="F1433" s="457"/>
      <c r="G1433" s="46" t="s">
        <v>4</v>
      </c>
      <c r="H1433" s="46" t="s">
        <v>5</v>
      </c>
      <c r="I1433" s="46" t="s">
        <v>6</v>
      </c>
      <c r="J1433" s="110" t="s">
        <v>7</v>
      </c>
    </row>
    <row r="1434" spans="1:10" ht="38.25">
      <c r="A1434" s="125" t="s">
        <v>753</v>
      </c>
      <c r="B1434" s="60" t="s">
        <v>370</v>
      </c>
      <c r="C1434" s="60" t="s">
        <v>12</v>
      </c>
      <c r="D1434" s="59" t="s">
        <v>371</v>
      </c>
      <c r="E1434" s="458" t="s">
        <v>1278</v>
      </c>
      <c r="F1434" s="458"/>
      <c r="G1434" s="60" t="s">
        <v>220</v>
      </c>
      <c r="H1434" s="86">
        <v>1</v>
      </c>
      <c r="I1434" s="87">
        <v>13.44</v>
      </c>
      <c r="J1434" s="126">
        <v>13.44</v>
      </c>
    </row>
    <row r="1435" spans="1:10" ht="25.5">
      <c r="A1435" s="127" t="s">
        <v>755</v>
      </c>
      <c r="B1435" s="62" t="s">
        <v>1402</v>
      </c>
      <c r="C1435" s="62" t="s">
        <v>12</v>
      </c>
      <c r="D1435" s="61" t="s">
        <v>1403</v>
      </c>
      <c r="E1435" s="459" t="s">
        <v>758</v>
      </c>
      <c r="F1435" s="459"/>
      <c r="G1435" s="62" t="s">
        <v>14</v>
      </c>
      <c r="H1435" s="88">
        <v>0.12709999999999999</v>
      </c>
      <c r="I1435" s="89">
        <v>21.35</v>
      </c>
      <c r="J1435" s="128">
        <v>2.71</v>
      </c>
    </row>
    <row r="1436" spans="1:10" ht="25.5">
      <c r="A1436" s="127" t="s">
        <v>755</v>
      </c>
      <c r="B1436" s="62" t="s">
        <v>1279</v>
      </c>
      <c r="C1436" s="62" t="s">
        <v>12</v>
      </c>
      <c r="D1436" s="61" t="s">
        <v>1280</v>
      </c>
      <c r="E1436" s="459" t="s">
        <v>758</v>
      </c>
      <c r="F1436" s="459"/>
      <c r="G1436" s="62" t="s">
        <v>14</v>
      </c>
      <c r="H1436" s="88">
        <v>0.12709999999999999</v>
      </c>
      <c r="I1436" s="89">
        <v>25.5</v>
      </c>
      <c r="J1436" s="128">
        <v>3.24</v>
      </c>
    </row>
    <row r="1437" spans="1:10">
      <c r="A1437" s="129" t="s">
        <v>743</v>
      </c>
      <c r="B1437" s="64" t="s">
        <v>1406</v>
      </c>
      <c r="C1437" s="64" t="s">
        <v>12</v>
      </c>
      <c r="D1437" s="63" t="s">
        <v>1407</v>
      </c>
      <c r="E1437" s="456" t="s">
        <v>766</v>
      </c>
      <c r="F1437" s="456"/>
      <c r="G1437" s="64" t="s">
        <v>220</v>
      </c>
      <c r="H1437" s="90">
        <v>1.9E-2</v>
      </c>
      <c r="I1437" s="91">
        <v>2.17</v>
      </c>
      <c r="J1437" s="130">
        <v>0.04</v>
      </c>
    </row>
    <row r="1438" spans="1:10">
      <c r="A1438" s="129" t="s">
        <v>743</v>
      </c>
      <c r="B1438" s="64" t="s">
        <v>1425</v>
      </c>
      <c r="C1438" s="64" t="s">
        <v>12</v>
      </c>
      <c r="D1438" s="63" t="s">
        <v>1426</v>
      </c>
      <c r="E1438" s="456" t="s">
        <v>766</v>
      </c>
      <c r="F1438" s="456"/>
      <c r="G1438" s="64" t="s">
        <v>220</v>
      </c>
      <c r="H1438" s="90">
        <v>1.6500000000000001E-2</v>
      </c>
      <c r="I1438" s="91">
        <v>69.25</v>
      </c>
      <c r="J1438" s="130">
        <v>1.1399999999999999</v>
      </c>
    </row>
    <row r="1439" spans="1:10" ht="25.5">
      <c r="A1439" s="129" t="s">
        <v>743</v>
      </c>
      <c r="B1439" s="64" t="s">
        <v>1453</v>
      </c>
      <c r="C1439" s="64" t="s">
        <v>12</v>
      </c>
      <c r="D1439" s="63" t="s">
        <v>1454</v>
      </c>
      <c r="E1439" s="456" t="s">
        <v>766</v>
      </c>
      <c r="F1439" s="456"/>
      <c r="G1439" s="64" t="s">
        <v>220</v>
      </c>
      <c r="H1439" s="90">
        <v>1</v>
      </c>
      <c r="I1439" s="91">
        <v>4.59</v>
      </c>
      <c r="J1439" s="130">
        <v>4.59</v>
      </c>
    </row>
    <row r="1440" spans="1:10" ht="25.5">
      <c r="A1440" s="129" t="s">
        <v>743</v>
      </c>
      <c r="B1440" s="64" t="s">
        <v>1423</v>
      </c>
      <c r="C1440" s="64" t="s">
        <v>12</v>
      </c>
      <c r="D1440" s="63" t="s">
        <v>1424</v>
      </c>
      <c r="E1440" s="456" t="s">
        <v>766</v>
      </c>
      <c r="F1440" s="456"/>
      <c r="G1440" s="64" t="s">
        <v>220</v>
      </c>
      <c r="H1440" s="90">
        <v>2.1999999999999999E-2</v>
      </c>
      <c r="I1440" s="91">
        <v>78.45</v>
      </c>
      <c r="J1440" s="130">
        <v>1.72</v>
      </c>
    </row>
    <row r="1441" spans="1:10" ht="25.5">
      <c r="A1441" s="113"/>
      <c r="B1441" s="114"/>
      <c r="C1441" s="114"/>
      <c r="D1441" s="115"/>
      <c r="E1441" s="114" t="s">
        <v>745</v>
      </c>
      <c r="F1441" s="116">
        <v>4.95</v>
      </c>
      <c r="G1441" s="114" t="s">
        <v>746</v>
      </c>
      <c r="H1441" s="116">
        <v>0</v>
      </c>
      <c r="I1441" s="114" t="s">
        <v>747</v>
      </c>
      <c r="J1441" s="117">
        <v>4.95</v>
      </c>
    </row>
    <row r="1442" spans="1:10" ht="25.5">
      <c r="A1442" s="113"/>
      <c r="B1442" s="114"/>
      <c r="C1442" s="114"/>
      <c r="D1442" s="115"/>
      <c r="E1442" s="114" t="s">
        <v>748</v>
      </c>
      <c r="F1442" s="116">
        <v>3.52</v>
      </c>
      <c r="G1442" s="114"/>
      <c r="H1442" s="460" t="s">
        <v>749</v>
      </c>
      <c r="I1442" s="460"/>
      <c r="J1442" s="117">
        <v>16.96</v>
      </c>
    </row>
    <row r="1443" spans="1:10" ht="26.25" thickBot="1">
      <c r="A1443" s="118"/>
      <c r="B1443" s="119"/>
      <c r="C1443" s="119"/>
      <c r="D1443" s="120"/>
      <c r="E1443" s="119"/>
      <c r="F1443" s="119"/>
      <c r="G1443" s="119" t="s">
        <v>750</v>
      </c>
      <c r="H1443" s="121" t="s">
        <v>919</v>
      </c>
      <c r="I1443" s="119" t="s">
        <v>752</v>
      </c>
      <c r="J1443" s="122">
        <v>118.72</v>
      </c>
    </row>
    <row r="1444" spans="1:10" ht="15" thickTop="1">
      <c r="A1444" s="123"/>
      <c r="B1444" s="85"/>
      <c r="C1444" s="85"/>
      <c r="D1444" s="58"/>
      <c r="E1444" s="85"/>
      <c r="F1444" s="85"/>
      <c r="G1444" s="85"/>
      <c r="H1444" s="85"/>
      <c r="I1444" s="85"/>
      <c r="J1444" s="124"/>
    </row>
    <row r="1445" spans="1:10" ht="30">
      <c r="A1445" s="109" t="s">
        <v>372</v>
      </c>
      <c r="B1445" s="46" t="s">
        <v>1</v>
      </c>
      <c r="C1445" s="46" t="s">
        <v>2</v>
      </c>
      <c r="D1445" s="55" t="s">
        <v>3</v>
      </c>
      <c r="E1445" s="457" t="s">
        <v>742</v>
      </c>
      <c r="F1445" s="457"/>
      <c r="G1445" s="46" t="s">
        <v>4</v>
      </c>
      <c r="H1445" s="46" t="s">
        <v>5</v>
      </c>
      <c r="I1445" s="46" t="s">
        <v>6</v>
      </c>
      <c r="J1445" s="110" t="s">
        <v>7</v>
      </c>
    </row>
    <row r="1446" spans="1:10" ht="38.25">
      <c r="A1446" s="125" t="s">
        <v>753</v>
      </c>
      <c r="B1446" s="60" t="s">
        <v>373</v>
      </c>
      <c r="C1446" s="60" t="s">
        <v>12</v>
      </c>
      <c r="D1446" s="59" t="s">
        <v>374</v>
      </c>
      <c r="E1446" s="458" t="s">
        <v>1278</v>
      </c>
      <c r="F1446" s="458"/>
      <c r="G1446" s="60" t="s">
        <v>220</v>
      </c>
      <c r="H1446" s="86">
        <v>1</v>
      </c>
      <c r="I1446" s="87">
        <v>37.520000000000003</v>
      </c>
      <c r="J1446" s="126">
        <v>37.520000000000003</v>
      </c>
    </row>
    <row r="1447" spans="1:10" ht="25.5">
      <c r="A1447" s="127" t="s">
        <v>755</v>
      </c>
      <c r="B1447" s="62" t="s">
        <v>1402</v>
      </c>
      <c r="C1447" s="62" t="s">
        <v>12</v>
      </c>
      <c r="D1447" s="61" t="s">
        <v>1403</v>
      </c>
      <c r="E1447" s="459" t="s">
        <v>758</v>
      </c>
      <c r="F1447" s="459"/>
      <c r="G1447" s="62" t="s">
        <v>14</v>
      </c>
      <c r="H1447" s="88">
        <v>0.15060000000000001</v>
      </c>
      <c r="I1447" s="89">
        <v>21.35</v>
      </c>
      <c r="J1447" s="128">
        <v>3.21</v>
      </c>
    </row>
    <row r="1448" spans="1:10" ht="25.5">
      <c r="A1448" s="127" t="s">
        <v>755</v>
      </c>
      <c r="B1448" s="62" t="s">
        <v>1279</v>
      </c>
      <c r="C1448" s="62" t="s">
        <v>12</v>
      </c>
      <c r="D1448" s="61" t="s">
        <v>1280</v>
      </c>
      <c r="E1448" s="459" t="s">
        <v>758</v>
      </c>
      <c r="F1448" s="459"/>
      <c r="G1448" s="62" t="s">
        <v>14</v>
      </c>
      <c r="H1448" s="88">
        <v>0.15060000000000001</v>
      </c>
      <c r="I1448" s="89">
        <v>25.5</v>
      </c>
      <c r="J1448" s="128">
        <v>3.84</v>
      </c>
    </row>
    <row r="1449" spans="1:10" ht="25.5">
      <c r="A1449" s="129" t="s">
        <v>743</v>
      </c>
      <c r="B1449" s="64" t="s">
        <v>1455</v>
      </c>
      <c r="C1449" s="64" t="s">
        <v>12</v>
      </c>
      <c r="D1449" s="63" t="s">
        <v>1456</v>
      </c>
      <c r="E1449" s="456" t="s">
        <v>766</v>
      </c>
      <c r="F1449" s="456"/>
      <c r="G1449" s="64" t="s">
        <v>220</v>
      </c>
      <c r="H1449" s="90">
        <v>1</v>
      </c>
      <c r="I1449" s="91">
        <v>26.62</v>
      </c>
      <c r="J1449" s="130">
        <v>26.62</v>
      </c>
    </row>
    <row r="1450" spans="1:10">
      <c r="A1450" s="129" t="s">
        <v>743</v>
      </c>
      <c r="B1450" s="64" t="s">
        <v>1425</v>
      </c>
      <c r="C1450" s="64" t="s">
        <v>12</v>
      </c>
      <c r="D1450" s="63" t="s">
        <v>1426</v>
      </c>
      <c r="E1450" s="456" t="s">
        <v>766</v>
      </c>
      <c r="F1450" s="456"/>
      <c r="G1450" s="64" t="s">
        <v>220</v>
      </c>
      <c r="H1450" s="90">
        <v>2.12E-2</v>
      </c>
      <c r="I1450" s="91">
        <v>69.25</v>
      </c>
      <c r="J1450" s="130">
        <v>1.46</v>
      </c>
    </row>
    <row r="1451" spans="1:10">
      <c r="A1451" s="129" t="s">
        <v>743</v>
      </c>
      <c r="B1451" s="64" t="s">
        <v>1406</v>
      </c>
      <c r="C1451" s="64" t="s">
        <v>12</v>
      </c>
      <c r="D1451" s="63" t="s">
        <v>1407</v>
      </c>
      <c r="E1451" s="456" t="s">
        <v>766</v>
      </c>
      <c r="F1451" s="456"/>
      <c r="G1451" s="64" t="s">
        <v>220</v>
      </c>
      <c r="H1451" s="90">
        <v>2.2200000000000001E-2</v>
      </c>
      <c r="I1451" s="91">
        <v>2.17</v>
      </c>
      <c r="J1451" s="130">
        <v>0.04</v>
      </c>
    </row>
    <row r="1452" spans="1:10" ht="25.5">
      <c r="A1452" s="129" t="s">
        <v>743</v>
      </c>
      <c r="B1452" s="64" t="s">
        <v>1423</v>
      </c>
      <c r="C1452" s="64" t="s">
        <v>12</v>
      </c>
      <c r="D1452" s="63" t="s">
        <v>1424</v>
      </c>
      <c r="E1452" s="456" t="s">
        <v>766</v>
      </c>
      <c r="F1452" s="456"/>
      <c r="G1452" s="64" t="s">
        <v>220</v>
      </c>
      <c r="H1452" s="90">
        <v>0.03</v>
      </c>
      <c r="I1452" s="91">
        <v>78.45</v>
      </c>
      <c r="J1452" s="130">
        <v>2.35</v>
      </c>
    </row>
    <row r="1453" spans="1:10" ht="25.5">
      <c r="A1453" s="113"/>
      <c r="B1453" s="114"/>
      <c r="C1453" s="114"/>
      <c r="D1453" s="115"/>
      <c r="E1453" s="114" t="s">
        <v>745</v>
      </c>
      <c r="F1453" s="116">
        <v>5.87</v>
      </c>
      <c r="G1453" s="114" t="s">
        <v>746</v>
      </c>
      <c r="H1453" s="116">
        <v>0</v>
      </c>
      <c r="I1453" s="114" t="s">
        <v>747</v>
      </c>
      <c r="J1453" s="117">
        <v>5.87</v>
      </c>
    </row>
    <row r="1454" spans="1:10" ht="25.5">
      <c r="A1454" s="113"/>
      <c r="B1454" s="114"/>
      <c r="C1454" s="114"/>
      <c r="D1454" s="115"/>
      <c r="E1454" s="114" t="s">
        <v>748</v>
      </c>
      <c r="F1454" s="116">
        <v>9.84</v>
      </c>
      <c r="G1454" s="114"/>
      <c r="H1454" s="460" t="s">
        <v>749</v>
      </c>
      <c r="I1454" s="460"/>
      <c r="J1454" s="117">
        <v>47.36</v>
      </c>
    </row>
    <row r="1455" spans="1:10" ht="26.25" thickBot="1">
      <c r="A1455" s="118"/>
      <c r="B1455" s="119"/>
      <c r="C1455" s="119"/>
      <c r="D1455" s="120"/>
      <c r="E1455" s="119"/>
      <c r="F1455" s="119"/>
      <c r="G1455" s="119" t="s">
        <v>750</v>
      </c>
      <c r="H1455" s="121" t="s">
        <v>1457</v>
      </c>
      <c r="I1455" s="119" t="s">
        <v>752</v>
      </c>
      <c r="J1455" s="122">
        <v>189.44</v>
      </c>
    </row>
    <row r="1456" spans="1:10" ht="15" thickTop="1">
      <c r="A1456" s="123"/>
      <c r="B1456" s="85"/>
      <c r="C1456" s="85"/>
      <c r="D1456" s="58"/>
      <c r="E1456" s="85"/>
      <c r="F1456" s="85"/>
      <c r="G1456" s="85"/>
      <c r="H1456" s="85"/>
      <c r="I1456" s="85"/>
      <c r="J1456" s="124"/>
    </row>
    <row r="1457" spans="1:10" ht="30">
      <c r="A1457" s="109" t="s">
        <v>375</v>
      </c>
      <c r="B1457" s="46" t="s">
        <v>1</v>
      </c>
      <c r="C1457" s="46" t="s">
        <v>2</v>
      </c>
      <c r="D1457" s="55" t="s">
        <v>3</v>
      </c>
      <c r="E1457" s="457" t="s">
        <v>742</v>
      </c>
      <c r="F1457" s="457"/>
      <c r="G1457" s="46" t="s">
        <v>4</v>
      </c>
      <c r="H1457" s="46" t="s">
        <v>5</v>
      </c>
      <c r="I1457" s="46" t="s">
        <v>6</v>
      </c>
      <c r="J1457" s="110" t="s">
        <v>7</v>
      </c>
    </row>
    <row r="1458" spans="1:10" ht="38.25">
      <c r="A1458" s="125" t="s">
        <v>753</v>
      </c>
      <c r="B1458" s="60" t="s">
        <v>376</v>
      </c>
      <c r="C1458" s="60" t="s">
        <v>12</v>
      </c>
      <c r="D1458" s="59" t="s">
        <v>377</v>
      </c>
      <c r="E1458" s="458" t="s">
        <v>1278</v>
      </c>
      <c r="F1458" s="458"/>
      <c r="G1458" s="60" t="s">
        <v>220</v>
      </c>
      <c r="H1458" s="86">
        <v>1</v>
      </c>
      <c r="I1458" s="87">
        <v>14.68</v>
      </c>
      <c r="J1458" s="126">
        <v>14.68</v>
      </c>
    </row>
    <row r="1459" spans="1:10" ht="25.5">
      <c r="A1459" s="127" t="s">
        <v>755</v>
      </c>
      <c r="B1459" s="62" t="s">
        <v>1279</v>
      </c>
      <c r="C1459" s="62" t="s">
        <v>12</v>
      </c>
      <c r="D1459" s="61" t="s">
        <v>1280</v>
      </c>
      <c r="E1459" s="459" t="s">
        <v>758</v>
      </c>
      <c r="F1459" s="459"/>
      <c r="G1459" s="62" t="s">
        <v>14</v>
      </c>
      <c r="H1459" s="88">
        <v>4.7100000000000003E-2</v>
      </c>
      <c r="I1459" s="89">
        <v>25.5</v>
      </c>
      <c r="J1459" s="128">
        <v>1.2</v>
      </c>
    </row>
    <row r="1460" spans="1:10" ht="25.5">
      <c r="A1460" s="127" t="s">
        <v>755</v>
      </c>
      <c r="B1460" s="62" t="s">
        <v>1402</v>
      </c>
      <c r="C1460" s="62" t="s">
        <v>12</v>
      </c>
      <c r="D1460" s="61" t="s">
        <v>1403</v>
      </c>
      <c r="E1460" s="459" t="s">
        <v>758</v>
      </c>
      <c r="F1460" s="459"/>
      <c r="G1460" s="62" t="s">
        <v>14</v>
      </c>
      <c r="H1460" s="88">
        <v>4.7100000000000003E-2</v>
      </c>
      <c r="I1460" s="89">
        <v>21.35</v>
      </c>
      <c r="J1460" s="128">
        <v>1</v>
      </c>
    </row>
    <row r="1461" spans="1:10" ht="25.5">
      <c r="A1461" s="129" t="s">
        <v>743</v>
      </c>
      <c r="B1461" s="64" t="s">
        <v>1458</v>
      </c>
      <c r="C1461" s="64" t="s">
        <v>12</v>
      </c>
      <c r="D1461" s="63" t="s">
        <v>1459</v>
      </c>
      <c r="E1461" s="456" t="s">
        <v>766</v>
      </c>
      <c r="F1461" s="456"/>
      <c r="G1461" s="64" t="s">
        <v>220</v>
      </c>
      <c r="H1461" s="90">
        <v>1</v>
      </c>
      <c r="I1461" s="91">
        <v>11.35</v>
      </c>
      <c r="J1461" s="130">
        <v>11.35</v>
      </c>
    </row>
    <row r="1462" spans="1:10">
      <c r="A1462" s="129" t="s">
        <v>743</v>
      </c>
      <c r="B1462" s="64" t="s">
        <v>1406</v>
      </c>
      <c r="C1462" s="64" t="s">
        <v>12</v>
      </c>
      <c r="D1462" s="63" t="s">
        <v>1407</v>
      </c>
      <c r="E1462" s="456" t="s">
        <v>766</v>
      </c>
      <c r="F1462" s="456"/>
      <c r="G1462" s="64" t="s">
        <v>220</v>
      </c>
      <c r="H1462" s="90">
        <v>1.0800000000000001E-2</v>
      </c>
      <c r="I1462" s="91">
        <v>2.17</v>
      </c>
      <c r="J1462" s="130">
        <v>0.02</v>
      </c>
    </row>
    <row r="1463" spans="1:10" ht="25.5">
      <c r="A1463" s="129" t="s">
        <v>743</v>
      </c>
      <c r="B1463" s="64" t="s">
        <v>1423</v>
      </c>
      <c r="C1463" s="64" t="s">
        <v>12</v>
      </c>
      <c r="D1463" s="63" t="s">
        <v>1424</v>
      </c>
      <c r="E1463" s="456" t="s">
        <v>766</v>
      </c>
      <c r="F1463" s="456"/>
      <c r="G1463" s="64" t="s">
        <v>220</v>
      </c>
      <c r="H1463" s="90">
        <v>8.0000000000000002E-3</v>
      </c>
      <c r="I1463" s="91">
        <v>78.45</v>
      </c>
      <c r="J1463" s="130">
        <v>0.62</v>
      </c>
    </row>
    <row r="1464" spans="1:10">
      <c r="A1464" s="129" t="s">
        <v>743</v>
      </c>
      <c r="B1464" s="64" t="s">
        <v>1425</v>
      </c>
      <c r="C1464" s="64" t="s">
        <v>12</v>
      </c>
      <c r="D1464" s="63" t="s">
        <v>1426</v>
      </c>
      <c r="E1464" s="456" t="s">
        <v>766</v>
      </c>
      <c r="F1464" s="456"/>
      <c r="G1464" s="64" t="s">
        <v>220</v>
      </c>
      <c r="H1464" s="90">
        <v>7.1000000000000004E-3</v>
      </c>
      <c r="I1464" s="91">
        <v>69.25</v>
      </c>
      <c r="J1464" s="130">
        <v>0.49</v>
      </c>
    </row>
    <row r="1465" spans="1:10" ht="25.5">
      <c r="A1465" s="113"/>
      <c r="B1465" s="114"/>
      <c r="C1465" s="114"/>
      <c r="D1465" s="115"/>
      <c r="E1465" s="114" t="s">
        <v>745</v>
      </c>
      <c r="F1465" s="116">
        <v>1.83</v>
      </c>
      <c r="G1465" s="114" t="s">
        <v>746</v>
      </c>
      <c r="H1465" s="116">
        <v>0</v>
      </c>
      <c r="I1465" s="114" t="s">
        <v>747</v>
      </c>
      <c r="J1465" s="117">
        <v>1.83</v>
      </c>
    </row>
    <row r="1466" spans="1:10" ht="25.5">
      <c r="A1466" s="113"/>
      <c r="B1466" s="114"/>
      <c r="C1466" s="114"/>
      <c r="D1466" s="115"/>
      <c r="E1466" s="114" t="s">
        <v>748</v>
      </c>
      <c r="F1466" s="116">
        <v>3.85</v>
      </c>
      <c r="G1466" s="114"/>
      <c r="H1466" s="460" t="s">
        <v>749</v>
      </c>
      <c r="I1466" s="460"/>
      <c r="J1466" s="117">
        <v>18.53</v>
      </c>
    </row>
    <row r="1467" spans="1:10" ht="26.25" thickBot="1">
      <c r="A1467" s="118"/>
      <c r="B1467" s="119"/>
      <c r="C1467" s="119"/>
      <c r="D1467" s="120"/>
      <c r="E1467" s="119"/>
      <c r="F1467" s="119"/>
      <c r="G1467" s="119" t="s">
        <v>750</v>
      </c>
      <c r="H1467" s="121" t="s">
        <v>1460</v>
      </c>
      <c r="I1467" s="119" t="s">
        <v>752</v>
      </c>
      <c r="J1467" s="122">
        <v>240.89</v>
      </c>
    </row>
    <row r="1468" spans="1:10" ht="15" thickTop="1">
      <c r="A1468" s="123"/>
      <c r="B1468" s="85"/>
      <c r="C1468" s="85"/>
      <c r="D1468" s="58"/>
      <c r="E1468" s="85"/>
      <c r="F1468" s="85"/>
      <c r="G1468" s="85"/>
      <c r="H1468" s="85"/>
      <c r="I1468" s="85"/>
      <c r="J1468" s="124"/>
    </row>
    <row r="1469" spans="1:10" ht="30">
      <c r="A1469" s="109" t="s">
        <v>378</v>
      </c>
      <c r="B1469" s="46" t="s">
        <v>1</v>
      </c>
      <c r="C1469" s="46" t="s">
        <v>2</v>
      </c>
      <c r="D1469" s="55" t="s">
        <v>3</v>
      </c>
      <c r="E1469" s="457" t="s">
        <v>742</v>
      </c>
      <c r="F1469" s="457"/>
      <c r="G1469" s="46" t="s">
        <v>4</v>
      </c>
      <c r="H1469" s="46" t="s">
        <v>5</v>
      </c>
      <c r="I1469" s="46" t="s">
        <v>6</v>
      </c>
      <c r="J1469" s="110" t="s">
        <v>7</v>
      </c>
    </row>
    <row r="1470" spans="1:10" ht="38.25">
      <c r="A1470" s="125" t="s">
        <v>753</v>
      </c>
      <c r="B1470" s="60" t="s">
        <v>379</v>
      </c>
      <c r="C1470" s="60" t="s">
        <v>12</v>
      </c>
      <c r="D1470" s="59" t="s">
        <v>380</v>
      </c>
      <c r="E1470" s="458" t="s">
        <v>1278</v>
      </c>
      <c r="F1470" s="458"/>
      <c r="G1470" s="60" t="s">
        <v>220</v>
      </c>
      <c r="H1470" s="86">
        <v>1</v>
      </c>
      <c r="I1470" s="87">
        <v>33.119999999999997</v>
      </c>
      <c r="J1470" s="126">
        <v>33.119999999999997</v>
      </c>
    </row>
    <row r="1471" spans="1:10" ht="25.5">
      <c r="A1471" s="127" t="s">
        <v>755</v>
      </c>
      <c r="B1471" s="62" t="s">
        <v>1402</v>
      </c>
      <c r="C1471" s="62" t="s">
        <v>12</v>
      </c>
      <c r="D1471" s="61" t="s">
        <v>1403</v>
      </c>
      <c r="E1471" s="459" t="s">
        <v>758</v>
      </c>
      <c r="F1471" s="459"/>
      <c r="G1471" s="62" t="s">
        <v>14</v>
      </c>
      <c r="H1471" s="88">
        <v>8.4699999999999998E-2</v>
      </c>
      <c r="I1471" s="89">
        <v>21.35</v>
      </c>
      <c r="J1471" s="128">
        <v>1.8</v>
      </c>
    </row>
    <row r="1472" spans="1:10" ht="25.5">
      <c r="A1472" s="127" t="s">
        <v>755</v>
      </c>
      <c r="B1472" s="62" t="s">
        <v>1279</v>
      </c>
      <c r="C1472" s="62" t="s">
        <v>12</v>
      </c>
      <c r="D1472" s="61" t="s">
        <v>1280</v>
      </c>
      <c r="E1472" s="459" t="s">
        <v>758</v>
      </c>
      <c r="F1472" s="459"/>
      <c r="G1472" s="62" t="s">
        <v>14</v>
      </c>
      <c r="H1472" s="88">
        <v>8.4699999999999998E-2</v>
      </c>
      <c r="I1472" s="89">
        <v>25.5</v>
      </c>
      <c r="J1472" s="128">
        <v>2.15</v>
      </c>
    </row>
    <row r="1473" spans="1:10" ht="25.5">
      <c r="A1473" s="129" t="s">
        <v>743</v>
      </c>
      <c r="B1473" s="64" t="s">
        <v>1423</v>
      </c>
      <c r="C1473" s="64" t="s">
        <v>12</v>
      </c>
      <c r="D1473" s="63" t="s">
        <v>1424</v>
      </c>
      <c r="E1473" s="456" t="s">
        <v>766</v>
      </c>
      <c r="F1473" s="456"/>
      <c r="G1473" s="64" t="s">
        <v>220</v>
      </c>
      <c r="H1473" s="90">
        <v>2.1999999999999999E-2</v>
      </c>
      <c r="I1473" s="91">
        <v>78.45</v>
      </c>
      <c r="J1473" s="130">
        <v>1.72</v>
      </c>
    </row>
    <row r="1474" spans="1:10" ht="25.5">
      <c r="A1474" s="129" t="s">
        <v>743</v>
      </c>
      <c r="B1474" s="64" t="s">
        <v>1461</v>
      </c>
      <c r="C1474" s="64" t="s">
        <v>12</v>
      </c>
      <c r="D1474" s="63" t="s">
        <v>1462</v>
      </c>
      <c r="E1474" s="456" t="s">
        <v>766</v>
      </c>
      <c r="F1474" s="456"/>
      <c r="G1474" s="64" t="s">
        <v>220</v>
      </c>
      <c r="H1474" s="90">
        <v>1</v>
      </c>
      <c r="I1474" s="91">
        <v>26.27</v>
      </c>
      <c r="J1474" s="130">
        <v>26.27</v>
      </c>
    </row>
    <row r="1475" spans="1:10">
      <c r="A1475" s="129" t="s">
        <v>743</v>
      </c>
      <c r="B1475" s="64" t="s">
        <v>1425</v>
      </c>
      <c r="C1475" s="64" t="s">
        <v>12</v>
      </c>
      <c r="D1475" s="63" t="s">
        <v>1426</v>
      </c>
      <c r="E1475" s="456" t="s">
        <v>766</v>
      </c>
      <c r="F1475" s="456"/>
      <c r="G1475" s="64" t="s">
        <v>220</v>
      </c>
      <c r="H1475" s="90">
        <v>1.6500000000000001E-2</v>
      </c>
      <c r="I1475" s="91">
        <v>69.25</v>
      </c>
      <c r="J1475" s="130">
        <v>1.1399999999999999</v>
      </c>
    </row>
    <row r="1476" spans="1:10">
      <c r="A1476" s="129" t="s">
        <v>743</v>
      </c>
      <c r="B1476" s="64" t="s">
        <v>1406</v>
      </c>
      <c r="C1476" s="64" t="s">
        <v>12</v>
      </c>
      <c r="D1476" s="63" t="s">
        <v>1407</v>
      </c>
      <c r="E1476" s="456" t="s">
        <v>766</v>
      </c>
      <c r="F1476" s="456"/>
      <c r="G1476" s="64" t="s">
        <v>220</v>
      </c>
      <c r="H1476" s="90">
        <v>1.9E-2</v>
      </c>
      <c r="I1476" s="91">
        <v>2.17</v>
      </c>
      <c r="J1476" s="130">
        <v>0.04</v>
      </c>
    </row>
    <row r="1477" spans="1:10" ht="25.5">
      <c r="A1477" s="113"/>
      <c r="B1477" s="114"/>
      <c r="C1477" s="114"/>
      <c r="D1477" s="115"/>
      <c r="E1477" s="114" t="s">
        <v>745</v>
      </c>
      <c r="F1477" s="116">
        <v>3.29</v>
      </c>
      <c r="G1477" s="114" t="s">
        <v>746</v>
      </c>
      <c r="H1477" s="116">
        <v>0</v>
      </c>
      <c r="I1477" s="114" t="s">
        <v>747</v>
      </c>
      <c r="J1477" s="117">
        <v>3.29</v>
      </c>
    </row>
    <row r="1478" spans="1:10" ht="25.5">
      <c r="A1478" s="113"/>
      <c r="B1478" s="114"/>
      <c r="C1478" s="114"/>
      <c r="D1478" s="115"/>
      <c r="E1478" s="114" t="s">
        <v>748</v>
      </c>
      <c r="F1478" s="116">
        <v>8.69</v>
      </c>
      <c r="G1478" s="114"/>
      <c r="H1478" s="460" t="s">
        <v>749</v>
      </c>
      <c r="I1478" s="460"/>
      <c r="J1478" s="117">
        <v>41.81</v>
      </c>
    </row>
    <row r="1479" spans="1:10" ht="26.25" thickBot="1">
      <c r="A1479" s="118"/>
      <c r="B1479" s="119"/>
      <c r="C1479" s="119"/>
      <c r="D1479" s="120"/>
      <c r="E1479" s="119"/>
      <c r="F1479" s="119"/>
      <c r="G1479" s="119" t="s">
        <v>750</v>
      </c>
      <c r="H1479" s="121" t="s">
        <v>1457</v>
      </c>
      <c r="I1479" s="119" t="s">
        <v>752</v>
      </c>
      <c r="J1479" s="122">
        <v>167.24</v>
      </c>
    </row>
    <row r="1480" spans="1:10" ht="15" thickTop="1">
      <c r="A1480" s="123"/>
      <c r="B1480" s="85"/>
      <c r="C1480" s="85"/>
      <c r="D1480" s="58"/>
      <c r="E1480" s="85"/>
      <c r="F1480" s="85"/>
      <c r="G1480" s="85"/>
      <c r="H1480" s="85"/>
      <c r="I1480" s="85"/>
      <c r="J1480" s="124"/>
    </row>
    <row r="1481" spans="1:10" ht="30">
      <c r="A1481" s="109" t="s">
        <v>381</v>
      </c>
      <c r="B1481" s="46" t="s">
        <v>1</v>
      </c>
      <c r="C1481" s="46" t="s">
        <v>2</v>
      </c>
      <c r="D1481" s="55" t="s">
        <v>3</v>
      </c>
      <c r="E1481" s="457" t="s">
        <v>742</v>
      </c>
      <c r="F1481" s="457"/>
      <c r="G1481" s="46" t="s">
        <v>4</v>
      </c>
      <c r="H1481" s="46" t="s">
        <v>5</v>
      </c>
      <c r="I1481" s="46" t="s">
        <v>6</v>
      </c>
      <c r="J1481" s="110" t="s">
        <v>7</v>
      </c>
    </row>
    <row r="1482" spans="1:10" ht="38.25">
      <c r="A1482" s="125" t="s">
        <v>753</v>
      </c>
      <c r="B1482" s="60" t="s">
        <v>382</v>
      </c>
      <c r="C1482" s="60" t="s">
        <v>12</v>
      </c>
      <c r="D1482" s="59" t="s">
        <v>383</v>
      </c>
      <c r="E1482" s="458" t="s">
        <v>1278</v>
      </c>
      <c r="F1482" s="458"/>
      <c r="G1482" s="60" t="s">
        <v>220</v>
      </c>
      <c r="H1482" s="86">
        <v>1</v>
      </c>
      <c r="I1482" s="87">
        <v>44.64</v>
      </c>
      <c r="J1482" s="126">
        <v>44.64</v>
      </c>
    </row>
    <row r="1483" spans="1:10" ht="25.5">
      <c r="A1483" s="127" t="s">
        <v>755</v>
      </c>
      <c r="B1483" s="62" t="s">
        <v>1279</v>
      </c>
      <c r="C1483" s="62" t="s">
        <v>12</v>
      </c>
      <c r="D1483" s="61" t="s">
        <v>1280</v>
      </c>
      <c r="E1483" s="459" t="s">
        <v>758</v>
      </c>
      <c r="F1483" s="459"/>
      <c r="G1483" s="62" t="s">
        <v>14</v>
      </c>
      <c r="H1483" s="88">
        <v>0.1</v>
      </c>
      <c r="I1483" s="89">
        <v>25.5</v>
      </c>
      <c r="J1483" s="128">
        <v>2.5499999999999998</v>
      </c>
    </row>
    <row r="1484" spans="1:10" ht="25.5">
      <c r="A1484" s="127" t="s">
        <v>755</v>
      </c>
      <c r="B1484" s="62" t="s">
        <v>1402</v>
      </c>
      <c r="C1484" s="62" t="s">
        <v>12</v>
      </c>
      <c r="D1484" s="61" t="s">
        <v>1403</v>
      </c>
      <c r="E1484" s="459" t="s">
        <v>758</v>
      </c>
      <c r="F1484" s="459"/>
      <c r="G1484" s="62" t="s">
        <v>14</v>
      </c>
      <c r="H1484" s="88">
        <v>0.1</v>
      </c>
      <c r="I1484" s="89">
        <v>21.35</v>
      </c>
      <c r="J1484" s="128">
        <v>2.13</v>
      </c>
    </row>
    <row r="1485" spans="1:10">
      <c r="A1485" s="129" t="s">
        <v>743</v>
      </c>
      <c r="B1485" s="64" t="s">
        <v>1406</v>
      </c>
      <c r="C1485" s="64" t="s">
        <v>12</v>
      </c>
      <c r="D1485" s="63" t="s">
        <v>1407</v>
      </c>
      <c r="E1485" s="456" t="s">
        <v>766</v>
      </c>
      <c r="F1485" s="456"/>
      <c r="G1485" s="64" t="s">
        <v>220</v>
      </c>
      <c r="H1485" s="90">
        <v>2.2200000000000001E-2</v>
      </c>
      <c r="I1485" s="91">
        <v>2.17</v>
      </c>
      <c r="J1485" s="130">
        <v>0.04</v>
      </c>
    </row>
    <row r="1486" spans="1:10" ht="25.5">
      <c r="A1486" s="129" t="s">
        <v>743</v>
      </c>
      <c r="B1486" s="64" t="s">
        <v>1423</v>
      </c>
      <c r="C1486" s="64" t="s">
        <v>12</v>
      </c>
      <c r="D1486" s="63" t="s">
        <v>1424</v>
      </c>
      <c r="E1486" s="456" t="s">
        <v>766</v>
      </c>
      <c r="F1486" s="456"/>
      <c r="G1486" s="64" t="s">
        <v>220</v>
      </c>
      <c r="H1486" s="90">
        <v>0.03</v>
      </c>
      <c r="I1486" s="91">
        <v>78.45</v>
      </c>
      <c r="J1486" s="130">
        <v>2.35</v>
      </c>
    </row>
    <row r="1487" spans="1:10">
      <c r="A1487" s="129" t="s">
        <v>743</v>
      </c>
      <c r="B1487" s="64" t="s">
        <v>1425</v>
      </c>
      <c r="C1487" s="64" t="s">
        <v>12</v>
      </c>
      <c r="D1487" s="63" t="s">
        <v>1426</v>
      </c>
      <c r="E1487" s="456" t="s">
        <v>766</v>
      </c>
      <c r="F1487" s="456"/>
      <c r="G1487" s="64" t="s">
        <v>220</v>
      </c>
      <c r="H1487" s="90">
        <v>2.12E-2</v>
      </c>
      <c r="I1487" s="91">
        <v>69.25</v>
      </c>
      <c r="J1487" s="130">
        <v>1.46</v>
      </c>
    </row>
    <row r="1488" spans="1:10" ht="25.5">
      <c r="A1488" s="129" t="s">
        <v>743</v>
      </c>
      <c r="B1488" s="64" t="s">
        <v>1463</v>
      </c>
      <c r="C1488" s="64" t="s">
        <v>12</v>
      </c>
      <c r="D1488" s="63" t="s">
        <v>1464</v>
      </c>
      <c r="E1488" s="456" t="s">
        <v>766</v>
      </c>
      <c r="F1488" s="456"/>
      <c r="G1488" s="64" t="s">
        <v>220</v>
      </c>
      <c r="H1488" s="90">
        <v>1</v>
      </c>
      <c r="I1488" s="91">
        <v>36.11</v>
      </c>
      <c r="J1488" s="130">
        <v>36.11</v>
      </c>
    </row>
    <row r="1489" spans="1:10" ht="25.5">
      <c r="A1489" s="113"/>
      <c r="B1489" s="114"/>
      <c r="C1489" s="114"/>
      <c r="D1489" s="115"/>
      <c r="E1489" s="114" t="s">
        <v>745</v>
      </c>
      <c r="F1489" s="116">
        <v>3.89</v>
      </c>
      <c r="G1489" s="114" t="s">
        <v>746</v>
      </c>
      <c r="H1489" s="116">
        <v>0</v>
      </c>
      <c r="I1489" s="114" t="s">
        <v>747</v>
      </c>
      <c r="J1489" s="117">
        <v>3.89</v>
      </c>
    </row>
    <row r="1490" spans="1:10" ht="25.5">
      <c r="A1490" s="113"/>
      <c r="B1490" s="114"/>
      <c r="C1490" s="114"/>
      <c r="D1490" s="115"/>
      <c r="E1490" s="114" t="s">
        <v>748</v>
      </c>
      <c r="F1490" s="116">
        <v>11.71</v>
      </c>
      <c r="G1490" s="114"/>
      <c r="H1490" s="460" t="s">
        <v>749</v>
      </c>
      <c r="I1490" s="460"/>
      <c r="J1490" s="117">
        <v>56.35</v>
      </c>
    </row>
    <row r="1491" spans="1:10" ht="26.25" thickBot="1">
      <c r="A1491" s="118"/>
      <c r="B1491" s="119"/>
      <c r="C1491" s="119"/>
      <c r="D1491" s="120"/>
      <c r="E1491" s="119"/>
      <c r="F1491" s="119"/>
      <c r="G1491" s="119" t="s">
        <v>750</v>
      </c>
      <c r="H1491" s="121" t="s">
        <v>768</v>
      </c>
      <c r="I1491" s="119" t="s">
        <v>752</v>
      </c>
      <c r="J1491" s="122">
        <v>56.35</v>
      </c>
    </row>
    <row r="1492" spans="1:10" ht="15" thickTop="1">
      <c r="A1492" s="123"/>
      <c r="B1492" s="85"/>
      <c r="C1492" s="85"/>
      <c r="D1492" s="58"/>
      <c r="E1492" s="85"/>
      <c r="F1492" s="85"/>
      <c r="G1492" s="85"/>
      <c r="H1492" s="85"/>
      <c r="I1492" s="85"/>
      <c r="J1492" s="124"/>
    </row>
    <row r="1493" spans="1:10" ht="30">
      <c r="A1493" s="109" t="s">
        <v>384</v>
      </c>
      <c r="B1493" s="46" t="s">
        <v>1</v>
      </c>
      <c r="C1493" s="46" t="s">
        <v>2</v>
      </c>
      <c r="D1493" s="55" t="s">
        <v>3</v>
      </c>
      <c r="E1493" s="457" t="s">
        <v>742</v>
      </c>
      <c r="F1493" s="457"/>
      <c r="G1493" s="46" t="s">
        <v>4</v>
      </c>
      <c r="H1493" s="46" t="s">
        <v>5</v>
      </c>
      <c r="I1493" s="46" t="s">
        <v>6</v>
      </c>
      <c r="J1493" s="110" t="s">
        <v>7</v>
      </c>
    </row>
    <row r="1494" spans="1:10" ht="51">
      <c r="A1494" s="125" t="s">
        <v>753</v>
      </c>
      <c r="B1494" s="60" t="s">
        <v>385</v>
      </c>
      <c r="C1494" s="60" t="s">
        <v>12</v>
      </c>
      <c r="D1494" s="59" t="s">
        <v>386</v>
      </c>
      <c r="E1494" s="458" t="s">
        <v>1278</v>
      </c>
      <c r="F1494" s="458"/>
      <c r="G1494" s="60" t="s">
        <v>220</v>
      </c>
      <c r="H1494" s="86">
        <v>1</v>
      </c>
      <c r="I1494" s="87">
        <v>12.07</v>
      </c>
      <c r="J1494" s="126">
        <v>12.07</v>
      </c>
    </row>
    <row r="1495" spans="1:10" ht="25.5">
      <c r="A1495" s="127" t="s">
        <v>755</v>
      </c>
      <c r="B1495" s="62" t="s">
        <v>1279</v>
      </c>
      <c r="C1495" s="62" t="s">
        <v>12</v>
      </c>
      <c r="D1495" s="61" t="s">
        <v>1280</v>
      </c>
      <c r="E1495" s="459" t="s">
        <v>758</v>
      </c>
      <c r="F1495" s="459"/>
      <c r="G1495" s="62" t="s">
        <v>14</v>
      </c>
      <c r="H1495" s="88">
        <v>0.13120000000000001</v>
      </c>
      <c r="I1495" s="89">
        <v>25.5</v>
      </c>
      <c r="J1495" s="128">
        <v>3.34</v>
      </c>
    </row>
    <row r="1496" spans="1:10" ht="25.5">
      <c r="A1496" s="127" t="s">
        <v>755</v>
      </c>
      <c r="B1496" s="62" t="s">
        <v>1402</v>
      </c>
      <c r="C1496" s="62" t="s">
        <v>12</v>
      </c>
      <c r="D1496" s="61" t="s">
        <v>1403</v>
      </c>
      <c r="E1496" s="459" t="s">
        <v>758</v>
      </c>
      <c r="F1496" s="459"/>
      <c r="G1496" s="62" t="s">
        <v>14</v>
      </c>
      <c r="H1496" s="88">
        <v>0.13120000000000001</v>
      </c>
      <c r="I1496" s="89">
        <v>21.35</v>
      </c>
      <c r="J1496" s="128">
        <v>2.8</v>
      </c>
    </row>
    <row r="1497" spans="1:10" ht="25.5">
      <c r="A1497" s="129" t="s">
        <v>743</v>
      </c>
      <c r="B1497" s="64" t="s">
        <v>1465</v>
      </c>
      <c r="C1497" s="64" t="s">
        <v>12</v>
      </c>
      <c r="D1497" s="63" t="s">
        <v>1466</v>
      </c>
      <c r="E1497" s="456" t="s">
        <v>766</v>
      </c>
      <c r="F1497" s="456"/>
      <c r="G1497" s="64" t="s">
        <v>220</v>
      </c>
      <c r="H1497" s="90">
        <v>1</v>
      </c>
      <c r="I1497" s="91">
        <v>4.93</v>
      </c>
      <c r="J1497" s="130">
        <v>4.93</v>
      </c>
    </row>
    <row r="1498" spans="1:10">
      <c r="A1498" s="129" t="s">
        <v>743</v>
      </c>
      <c r="B1498" s="64" t="s">
        <v>1425</v>
      </c>
      <c r="C1498" s="64" t="s">
        <v>12</v>
      </c>
      <c r="D1498" s="63" t="s">
        <v>1426</v>
      </c>
      <c r="E1498" s="456" t="s">
        <v>766</v>
      </c>
      <c r="F1498" s="456"/>
      <c r="G1498" s="64" t="s">
        <v>220</v>
      </c>
      <c r="H1498" s="90">
        <v>5.8999999999999999E-3</v>
      </c>
      <c r="I1498" s="91">
        <v>69.25</v>
      </c>
      <c r="J1498" s="130">
        <v>0.4</v>
      </c>
    </row>
    <row r="1499" spans="1:10" ht="25.5">
      <c r="A1499" s="129" t="s">
        <v>743</v>
      </c>
      <c r="B1499" s="64" t="s">
        <v>1423</v>
      </c>
      <c r="C1499" s="64" t="s">
        <v>12</v>
      </c>
      <c r="D1499" s="63" t="s">
        <v>1424</v>
      </c>
      <c r="E1499" s="456" t="s">
        <v>766</v>
      </c>
      <c r="F1499" s="456"/>
      <c r="G1499" s="64" t="s">
        <v>220</v>
      </c>
      <c r="H1499" s="90">
        <v>7.0000000000000001E-3</v>
      </c>
      <c r="I1499" s="91">
        <v>78.45</v>
      </c>
      <c r="J1499" s="130">
        <v>0.54</v>
      </c>
    </row>
    <row r="1500" spans="1:10">
      <c r="A1500" s="129" t="s">
        <v>743</v>
      </c>
      <c r="B1500" s="64" t="s">
        <v>1406</v>
      </c>
      <c r="C1500" s="64" t="s">
        <v>12</v>
      </c>
      <c r="D1500" s="63" t="s">
        <v>1407</v>
      </c>
      <c r="E1500" s="456" t="s">
        <v>766</v>
      </c>
      <c r="F1500" s="456"/>
      <c r="G1500" s="64" t="s">
        <v>220</v>
      </c>
      <c r="H1500" s="90">
        <v>3.15E-2</v>
      </c>
      <c r="I1500" s="91">
        <v>2.17</v>
      </c>
      <c r="J1500" s="130">
        <v>0.06</v>
      </c>
    </row>
    <row r="1501" spans="1:10" ht="25.5">
      <c r="A1501" s="113"/>
      <c r="B1501" s="114"/>
      <c r="C1501" s="114"/>
      <c r="D1501" s="115"/>
      <c r="E1501" s="114" t="s">
        <v>745</v>
      </c>
      <c r="F1501" s="116">
        <v>5.1100000000000003</v>
      </c>
      <c r="G1501" s="114" t="s">
        <v>746</v>
      </c>
      <c r="H1501" s="116">
        <v>0</v>
      </c>
      <c r="I1501" s="114" t="s">
        <v>747</v>
      </c>
      <c r="J1501" s="117">
        <v>5.1100000000000003</v>
      </c>
    </row>
    <row r="1502" spans="1:10" ht="25.5">
      <c r="A1502" s="113"/>
      <c r="B1502" s="114"/>
      <c r="C1502" s="114"/>
      <c r="D1502" s="115"/>
      <c r="E1502" s="114" t="s">
        <v>748</v>
      </c>
      <c r="F1502" s="116">
        <v>3.16</v>
      </c>
      <c r="G1502" s="114"/>
      <c r="H1502" s="460" t="s">
        <v>749</v>
      </c>
      <c r="I1502" s="460"/>
      <c r="J1502" s="117">
        <v>15.23</v>
      </c>
    </row>
    <row r="1503" spans="1:10" ht="26.25" thickBot="1">
      <c r="A1503" s="118"/>
      <c r="B1503" s="119"/>
      <c r="C1503" s="119"/>
      <c r="D1503" s="120"/>
      <c r="E1503" s="119"/>
      <c r="F1503" s="119"/>
      <c r="G1503" s="119" t="s">
        <v>750</v>
      </c>
      <c r="H1503" s="121" t="s">
        <v>768</v>
      </c>
      <c r="I1503" s="119" t="s">
        <v>752</v>
      </c>
      <c r="J1503" s="122">
        <v>15.23</v>
      </c>
    </row>
    <row r="1504" spans="1:10" ht="15" thickTop="1">
      <c r="A1504" s="123"/>
      <c r="B1504" s="85"/>
      <c r="C1504" s="85"/>
      <c r="D1504" s="58"/>
      <c r="E1504" s="85"/>
      <c r="F1504" s="85"/>
      <c r="G1504" s="85"/>
      <c r="H1504" s="85"/>
      <c r="I1504" s="85"/>
      <c r="J1504" s="124"/>
    </row>
    <row r="1505" spans="1:10" ht="30">
      <c r="A1505" s="109" t="s">
        <v>387</v>
      </c>
      <c r="B1505" s="46" t="s">
        <v>1</v>
      </c>
      <c r="C1505" s="46" t="s">
        <v>2</v>
      </c>
      <c r="D1505" s="55" t="s">
        <v>3</v>
      </c>
      <c r="E1505" s="457" t="s">
        <v>742</v>
      </c>
      <c r="F1505" s="457"/>
      <c r="G1505" s="46" t="s">
        <v>4</v>
      </c>
      <c r="H1505" s="46" t="s">
        <v>5</v>
      </c>
      <c r="I1505" s="46" t="s">
        <v>6</v>
      </c>
      <c r="J1505" s="110" t="s">
        <v>7</v>
      </c>
    </row>
    <row r="1506" spans="1:10" ht="51">
      <c r="A1506" s="125" t="s">
        <v>753</v>
      </c>
      <c r="B1506" s="60" t="s">
        <v>385</v>
      </c>
      <c r="C1506" s="60" t="s">
        <v>12</v>
      </c>
      <c r="D1506" s="59" t="s">
        <v>386</v>
      </c>
      <c r="E1506" s="458" t="s">
        <v>1278</v>
      </c>
      <c r="F1506" s="458"/>
      <c r="G1506" s="60" t="s">
        <v>220</v>
      </c>
      <c r="H1506" s="86">
        <v>1</v>
      </c>
      <c r="I1506" s="87">
        <v>12.07</v>
      </c>
      <c r="J1506" s="126">
        <v>12.07</v>
      </c>
    </row>
    <row r="1507" spans="1:10" ht="25.5">
      <c r="A1507" s="127" t="s">
        <v>755</v>
      </c>
      <c r="B1507" s="62" t="s">
        <v>1279</v>
      </c>
      <c r="C1507" s="62" t="s">
        <v>12</v>
      </c>
      <c r="D1507" s="61" t="s">
        <v>1280</v>
      </c>
      <c r="E1507" s="459" t="s">
        <v>758</v>
      </c>
      <c r="F1507" s="459"/>
      <c r="G1507" s="62" t="s">
        <v>14</v>
      </c>
      <c r="H1507" s="88">
        <v>0.13120000000000001</v>
      </c>
      <c r="I1507" s="89">
        <v>25.5</v>
      </c>
      <c r="J1507" s="128">
        <v>3.34</v>
      </c>
    </row>
    <row r="1508" spans="1:10" ht="25.5">
      <c r="A1508" s="127" t="s">
        <v>755</v>
      </c>
      <c r="B1508" s="62" t="s">
        <v>1402</v>
      </c>
      <c r="C1508" s="62" t="s">
        <v>12</v>
      </c>
      <c r="D1508" s="61" t="s">
        <v>1403</v>
      </c>
      <c r="E1508" s="459" t="s">
        <v>758</v>
      </c>
      <c r="F1508" s="459"/>
      <c r="G1508" s="62" t="s">
        <v>14</v>
      </c>
      <c r="H1508" s="88">
        <v>0.13120000000000001</v>
      </c>
      <c r="I1508" s="89">
        <v>21.35</v>
      </c>
      <c r="J1508" s="128">
        <v>2.8</v>
      </c>
    </row>
    <row r="1509" spans="1:10" ht="25.5">
      <c r="A1509" s="129" t="s">
        <v>743</v>
      </c>
      <c r="B1509" s="64" t="s">
        <v>1465</v>
      </c>
      <c r="C1509" s="64" t="s">
        <v>12</v>
      </c>
      <c r="D1509" s="63" t="s">
        <v>1466</v>
      </c>
      <c r="E1509" s="456" t="s">
        <v>766</v>
      </c>
      <c r="F1509" s="456"/>
      <c r="G1509" s="64" t="s">
        <v>220</v>
      </c>
      <c r="H1509" s="90">
        <v>1</v>
      </c>
      <c r="I1509" s="91">
        <v>4.93</v>
      </c>
      <c r="J1509" s="130">
        <v>4.93</v>
      </c>
    </row>
    <row r="1510" spans="1:10">
      <c r="A1510" s="129" t="s">
        <v>743</v>
      </c>
      <c r="B1510" s="64" t="s">
        <v>1425</v>
      </c>
      <c r="C1510" s="64" t="s">
        <v>12</v>
      </c>
      <c r="D1510" s="63" t="s">
        <v>1426</v>
      </c>
      <c r="E1510" s="456" t="s">
        <v>766</v>
      </c>
      <c r="F1510" s="456"/>
      <c r="G1510" s="64" t="s">
        <v>220</v>
      </c>
      <c r="H1510" s="90">
        <v>5.8999999999999999E-3</v>
      </c>
      <c r="I1510" s="91">
        <v>69.25</v>
      </c>
      <c r="J1510" s="130">
        <v>0.4</v>
      </c>
    </row>
    <row r="1511" spans="1:10" ht="25.5">
      <c r="A1511" s="129" t="s">
        <v>743</v>
      </c>
      <c r="B1511" s="64" t="s">
        <v>1423</v>
      </c>
      <c r="C1511" s="64" t="s">
        <v>12</v>
      </c>
      <c r="D1511" s="63" t="s">
        <v>1424</v>
      </c>
      <c r="E1511" s="456" t="s">
        <v>766</v>
      </c>
      <c r="F1511" s="456"/>
      <c r="G1511" s="64" t="s">
        <v>220</v>
      </c>
      <c r="H1511" s="90">
        <v>7.0000000000000001E-3</v>
      </c>
      <c r="I1511" s="91">
        <v>78.45</v>
      </c>
      <c r="J1511" s="130">
        <v>0.54</v>
      </c>
    </row>
    <row r="1512" spans="1:10">
      <c r="A1512" s="129" t="s">
        <v>743</v>
      </c>
      <c r="B1512" s="64" t="s">
        <v>1406</v>
      </c>
      <c r="C1512" s="64" t="s">
        <v>12</v>
      </c>
      <c r="D1512" s="63" t="s">
        <v>1407</v>
      </c>
      <c r="E1512" s="456" t="s">
        <v>766</v>
      </c>
      <c r="F1512" s="456"/>
      <c r="G1512" s="64" t="s">
        <v>220</v>
      </c>
      <c r="H1512" s="90">
        <v>3.15E-2</v>
      </c>
      <c r="I1512" s="91">
        <v>2.17</v>
      </c>
      <c r="J1512" s="130">
        <v>0.06</v>
      </c>
    </row>
    <row r="1513" spans="1:10" ht="25.5">
      <c r="A1513" s="113"/>
      <c r="B1513" s="114"/>
      <c r="C1513" s="114"/>
      <c r="D1513" s="115"/>
      <c r="E1513" s="114" t="s">
        <v>745</v>
      </c>
      <c r="F1513" s="116">
        <v>5.1100000000000003</v>
      </c>
      <c r="G1513" s="114" t="s">
        <v>746</v>
      </c>
      <c r="H1513" s="116">
        <v>0</v>
      </c>
      <c r="I1513" s="114" t="s">
        <v>747</v>
      </c>
      <c r="J1513" s="117">
        <v>5.1100000000000003</v>
      </c>
    </row>
    <row r="1514" spans="1:10" ht="25.5">
      <c r="A1514" s="113"/>
      <c r="B1514" s="114"/>
      <c r="C1514" s="114"/>
      <c r="D1514" s="115"/>
      <c r="E1514" s="114" t="s">
        <v>748</v>
      </c>
      <c r="F1514" s="116">
        <v>3.16</v>
      </c>
      <c r="G1514" s="114"/>
      <c r="H1514" s="460" t="s">
        <v>749</v>
      </c>
      <c r="I1514" s="460"/>
      <c r="J1514" s="117">
        <v>15.23</v>
      </c>
    </row>
    <row r="1515" spans="1:10" ht="26.25" thickBot="1">
      <c r="A1515" s="118"/>
      <c r="B1515" s="119"/>
      <c r="C1515" s="119"/>
      <c r="D1515" s="120"/>
      <c r="E1515" s="119"/>
      <c r="F1515" s="119"/>
      <c r="G1515" s="119" t="s">
        <v>750</v>
      </c>
      <c r="H1515" s="121" t="s">
        <v>824</v>
      </c>
      <c r="I1515" s="119" t="s">
        <v>752</v>
      </c>
      <c r="J1515" s="122">
        <v>152.30000000000001</v>
      </c>
    </row>
    <row r="1516" spans="1:10" ht="15" thickTop="1">
      <c r="A1516" s="123"/>
      <c r="B1516" s="85"/>
      <c r="C1516" s="85"/>
      <c r="D1516" s="58"/>
      <c r="E1516" s="85"/>
      <c r="F1516" s="85"/>
      <c r="G1516" s="85"/>
      <c r="H1516" s="85"/>
      <c r="I1516" s="85"/>
      <c r="J1516" s="124"/>
    </row>
    <row r="1517" spans="1:10" ht="30">
      <c r="A1517" s="109" t="s">
        <v>388</v>
      </c>
      <c r="B1517" s="46" t="s">
        <v>1</v>
      </c>
      <c r="C1517" s="46" t="s">
        <v>2</v>
      </c>
      <c r="D1517" s="55" t="s">
        <v>3</v>
      </c>
      <c r="E1517" s="457" t="s">
        <v>742</v>
      </c>
      <c r="F1517" s="457"/>
      <c r="G1517" s="46" t="s">
        <v>4</v>
      </c>
      <c r="H1517" s="46" t="s">
        <v>5</v>
      </c>
      <c r="I1517" s="46" t="s">
        <v>6</v>
      </c>
      <c r="J1517" s="110" t="s">
        <v>7</v>
      </c>
    </row>
    <row r="1518" spans="1:10" ht="38.25">
      <c r="A1518" s="125" t="s">
        <v>753</v>
      </c>
      <c r="B1518" s="60" t="s">
        <v>389</v>
      </c>
      <c r="C1518" s="60" t="s">
        <v>12</v>
      </c>
      <c r="D1518" s="59" t="s">
        <v>390</v>
      </c>
      <c r="E1518" s="458" t="s">
        <v>1278</v>
      </c>
      <c r="F1518" s="458"/>
      <c r="G1518" s="60" t="s">
        <v>220</v>
      </c>
      <c r="H1518" s="86">
        <v>1</v>
      </c>
      <c r="I1518" s="87">
        <v>33.520000000000003</v>
      </c>
      <c r="J1518" s="126">
        <v>33.520000000000003</v>
      </c>
    </row>
    <row r="1519" spans="1:10" ht="25.5">
      <c r="A1519" s="127" t="s">
        <v>755</v>
      </c>
      <c r="B1519" s="62" t="s">
        <v>1402</v>
      </c>
      <c r="C1519" s="62" t="s">
        <v>12</v>
      </c>
      <c r="D1519" s="61" t="s">
        <v>1403</v>
      </c>
      <c r="E1519" s="459" t="s">
        <v>758</v>
      </c>
      <c r="F1519" s="459"/>
      <c r="G1519" s="62" t="s">
        <v>14</v>
      </c>
      <c r="H1519" s="88">
        <v>0.1353</v>
      </c>
      <c r="I1519" s="89">
        <v>21.35</v>
      </c>
      <c r="J1519" s="128">
        <v>2.88</v>
      </c>
    </row>
    <row r="1520" spans="1:10" ht="25.5">
      <c r="A1520" s="127" t="s">
        <v>755</v>
      </c>
      <c r="B1520" s="62" t="s">
        <v>1279</v>
      </c>
      <c r="C1520" s="62" t="s">
        <v>12</v>
      </c>
      <c r="D1520" s="61" t="s">
        <v>1280</v>
      </c>
      <c r="E1520" s="459" t="s">
        <v>758</v>
      </c>
      <c r="F1520" s="459"/>
      <c r="G1520" s="62" t="s">
        <v>14</v>
      </c>
      <c r="H1520" s="88">
        <v>0.1353</v>
      </c>
      <c r="I1520" s="89">
        <v>25.5</v>
      </c>
      <c r="J1520" s="128">
        <v>3.45</v>
      </c>
    </row>
    <row r="1521" spans="1:10" ht="25.5">
      <c r="A1521" s="129" t="s">
        <v>743</v>
      </c>
      <c r="B1521" s="64" t="s">
        <v>1467</v>
      </c>
      <c r="C1521" s="64" t="s">
        <v>12</v>
      </c>
      <c r="D1521" s="63" t="s">
        <v>1468</v>
      </c>
      <c r="E1521" s="456" t="s">
        <v>766</v>
      </c>
      <c r="F1521" s="456"/>
      <c r="G1521" s="64" t="s">
        <v>220</v>
      </c>
      <c r="H1521" s="90">
        <v>1</v>
      </c>
      <c r="I1521" s="91">
        <v>24.35</v>
      </c>
      <c r="J1521" s="130">
        <v>24.35</v>
      </c>
    </row>
    <row r="1522" spans="1:10">
      <c r="A1522" s="129" t="s">
        <v>743</v>
      </c>
      <c r="B1522" s="64" t="s">
        <v>1469</v>
      </c>
      <c r="C1522" s="64" t="s">
        <v>12</v>
      </c>
      <c r="D1522" s="63" t="s">
        <v>1470</v>
      </c>
      <c r="E1522" s="456" t="s">
        <v>766</v>
      </c>
      <c r="F1522" s="456"/>
      <c r="G1522" s="64" t="s">
        <v>220</v>
      </c>
      <c r="H1522" s="90">
        <v>0.08</v>
      </c>
      <c r="I1522" s="91">
        <v>35.51</v>
      </c>
      <c r="J1522" s="130">
        <v>2.84</v>
      </c>
    </row>
    <row r="1523" spans="1:10" ht="25.5">
      <c r="A1523" s="113"/>
      <c r="B1523" s="114"/>
      <c r="C1523" s="114"/>
      <c r="D1523" s="115"/>
      <c r="E1523" s="114" t="s">
        <v>745</v>
      </c>
      <c r="F1523" s="116">
        <v>5.27</v>
      </c>
      <c r="G1523" s="114" t="s">
        <v>746</v>
      </c>
      <c r="H1523" s="116">
        <v>0</v>
      </c>
      <c r="I1523" s="114" t="s">
        <v>747</v>
      </c>
      <c r="J1523" s="117">
        <v>5.27</v>
      </c>
    </row>
    <row r="1524" spans="1:10" ht="25.5">
      <c r="A1524" s="113"/>
      <c r="B1524" s="114"/>
      <c r="C1524" s="114"/>
      <c r="D1524" s="115"/>
      <c r="E1524" s="114" t="s">
        <v>748</v>
      </c>
      <c r="F1524" s="116">
        <v>8.7899999999999991</v>
      </c>
      <c r="G1524" s="114"/>
      <c r="H1524" s="460" t="s">
        <v>749</v>
      </c>
      <c r="I1524" s="460"/>
      <c r="J1524" s="117">
        <v>42.31</v>
      </c>
    </row>
    <row r="1525" spans="1:10" ht="26.25" thickBot="1">
      <c r="A1525" s="118"/>
      <c r="B1525" s="119"/>
      <c r="C1525" s="119"/>
      <c r="D1525" s="120"/>
      <c r="E1525" s="119"/>
      <c r="F1525" s="119"/>
      <c r="G1525" s="119" t="s">
        <v>750</v>
      </c>
      <c r="H1525" s="121" t="s">
        <v>919</v>
      </c>
      <c r="I1525" s="119" t="s">
        <v>752</v>
      </c>
      <c r="J1525" s="122">
        <v>296.17</v>
      </c>
    </row>
    <row r="1526" spans="1:10" ht="15" thickTop="1">
      <c r="A1526" s="123"/>
      <c r="B1526" s="85"/>
      <c r="C1526" s="85"/>
      <c r="D1526" s="58"/>
      <c r="E1526" s="85"/>
      <c r="F1526" s="85"/>
      <c r="G1526" s="85"/>
      <c r="H1526" s="85"/>
      <c r="I1526" s="85"/>
      <c r="J1526" s="124"/>
    </row>
    <row r="1527" spans="1:10" ht="30">
      <c r="A1527" s="109" t="s">
        <v>391</v>
      </c>
      <c r="B1527" s="46" t="s">
        <v>1</v>
      </c>
      <c r="C1527" s="46" t="s">
        <v>2</v>
      </c>
      <c r="D1527" s="55" t="s">
        <v>3</v>
      </c>
      <c r="E1527" s="457" t="s">
        <v>742</v>
      </c>
      <c r="F1527" s="457"/>
      <c r="G1527" s="46" t="s">
        <v>4</v>
      </c>
      <c r="H1527" s="46" t="s">
        <v>5</v>
      </c>
      <c r="I1527" s="46" t="s">
        <v>6</v>
      </c>
      <c r="J1527" s="110" t="s">
        <v>7</v>
      </c>
    </row>
    <row r="1528" spans="1:10" ht="38.25">
      <c r="A1528" s="125" t="s">
        <v>753</v>
      </c>
      <c r="B1528" s="60" t="s">
        <v>392</v>
      </c>
      <c r="C1528" s="60" t="s">
        <v>12</v>
      </c>
      <c r="D1528" s="59" t="s">
        <v>393</v>
      </c>
      <c r="E1528" s="458" t="s">
        <v>1278</v>
      </c>
      <c r="F1528" s="458"/>
      <c r="G1528" s="60" t="s">
        <v>220</v>
      </c>
      <c r="H1528" s="86">
        <v>1</v>
      </c>
      <c r="I1528" s="87">
        <v>12.37</v>
      </c>
      <c r="J1528" s="126">
        <v>12.37</v>
      </c>
    </row>
    <row r="1529" spans="1:10" ht="25.5">
      <c r="A1529" s="127" t="s">
        <v>755</v>
      </c>
      <c r="B1529" s="62" t="s">
        <v>1402</v>
      </c>
      <c r="C1529" s="62" t="s">
        <v>12</v>
      </c>
      <c r="D1529" s="61" t="s">
        <v>1403</v>
      </c>
      <c r="E1529" s="459" t="s">
        <v>758</v>
      </c>
      <c r="F1529" s="459"/>
      <c r="G1529" s="62" t="s">
        <v>14</v>
      </c>
      <c r="H1529" s="88">
        <v>0.2026</v>
      </c>
      <c r="I1529" s="89">
        <v>21.35</v>
      </c>
      <c r="J1529" s="128">
        <v>4.32</v>
      </c>
    </row>
    <row r="1530" spans="1:10" ht="25.5">
      <c r="A1530" s="127" t="s">
        <v>755</v>
      </c>
      <c r="B1530" s="62" t="s">
        <v>1279</v>
      </c>
      <c r="C1530" s="62" t="s">
        <v>12</v>
      </c>
      <c r="D1530" s="61" t="s">
        <v>1280</v>
      </c>
      <c r="E1530" s="459" t="s">
        <v>758</v>
      </c>
      <c r="F1530" s="459"/>
      <c r="G1530" s="62" t="s">
        <v>14</v>
      </c>
      <c r="H1530" s="88">
        <v>0.2026</v>
      </c>
      <c r="I1530" s="89">
        <v>25.5</v>
      </c>
      <c r="J1530" s="128">
        <v>5.16</v>
      </c>
    </row>
    <row r="1531" spans="1:10">
      <c r="A1531" s="129" t="s">
        <v>743</v>
      </c>
      <c r="B1531" s="64" t="s">
        <v>1406</v>
      </c>
      <c r="C1531" s="64" t="s">
        <v>12</v>
      </c>
      <c r="D1531" s="63" t="s">
        <v>1407</v>
      </c>
      <c r="E1531" s="456" t="s">
        <v>766</v>
      </c>
      <c r="F1531" s="456"/>
      <c r="G1531" s="64" t="s">
        <v>220</v>
      </c>
      <c r="H1531" s="90">
        <v>5.0700000000000002E-2</v>
      </c>
      <c r="I1531" s="91">
        <v>2.17</v>
      </c>
      <c r="J1531" s="130">
        <v>0.11</v>
      </c>
    </row>
    <row r="1532" spans="1:10">
      <c r="A1532" s="129" t="s">
        <v>743</v>
      </c>
      <c r="B1532" s="64" t="s">
        <v>1425</v>
      </c>
      <c r="C1532" s="64" t="s">
        <v>12</v>
      </c>
      <c r="D1532" s="63" t="s">
        <v>1426</v>
      </c>
      <c r="E1532" s="456" t="s">
        <v>766</v>
      </c>
      <c r="F1532" s="456"/>
      <c r="G1532" s="64" t="s">
        <v>220</v>
      </c>
      <c r="H1532" s="90">
        <v>1.06E-2</v>
      </c>
      <c r="I1532" s="91">
        <v>69.25</v>
      </c>
      <c r="J1532" s="130">
        <v>0.73</v>
      </c>
    </row>
    <row r="1533" spans="1:10" ht="25.5">
      <c r="A1533" s="129" t="s">
        <v>743</v>
      </c>
      <c r="B1533" s="64" t="s">
        <v>1471</v>
      </c>
      <c r="C1533" s="64" t="s">
        <v>12</v>
      </c>
      <c r="D1533" s="63" t="s">
        <v>1472</v>
      </c>
      <c r="E1533" s="456" t="s">
        <v>766</v>
      </c>
      <c r="F1533" s="456"/>
      <c r="G1533" s="64" t="s">
        <v>220</v>
      </c>
      <c r="H1533" s="90">
        <v>1</v>
      </c>
      <c r="I1533" s="91">
        <v>1.1100000000000001</v>
      </c>
      <c r="J1533" s="130">
        <v>1.1100000000000001</v>
      </c>
    </row>
    <row r="1534" spans="1:10" ht="25.5">
      <c r="A1534" s="129" t="s">
        <v>743</v>
      </c>
      <c r="B1534" s="64" t="s">
        <v>1423</v>
      </c>
      <c r="C1534" s="64" t="s">
        <v>12</v>
      </c>
      <c r="D1534" s="63" t="s">
        <v>1424</v>
      </c>
      <c r="E1534" s="456" t="s">
        <v>766</v>
      </c>
      <c r="F1534" s="456"/>
      <c r="G1534" s="64" t="s">
        <v>220</v>
      </c>
      <c r="H1534" s="90">
        <v>1.2E-2</v>
      </c>
      <c r="I1534" s="91">
        <v>78.45</v>
      </c>
      <c r="J1534" s="130">
        <v>0.94</v>
      </c>
    </row>
    <row r="1535" spans="1:10" ht="25.5">
      <c r="A1535" s="113"/>
      <c r="B1535" s="114"/>
      <c r="C1535" s="114"/>
      <c r="D1535" s="115"/>
      <c r="E1535" s="114" t="s">
        <v>745</v>
      </c>
      <c r="F1535" s="116">
        <v>7.9</v>
      </c>
      <c r="G1535" s="114" t="s">
        <v>746</v>
      </c>
      <c r="H1535" s="116">
        <v>0</v>
      </c>
      <c r="I1535" s="114" t="s">
        <v>747</v>
      </c>
      <c r="J1535" s="117">
        <v>7.9</v>
      </c>
    </row>
    <row r="1536" spans="1:10" ht="25.5">
      <c r="A1536" s="113"/>
      <c r="B1536" s="114"/>
      <c r="C1536" s="114"/>
      <c r="D1536" s="115"/>
      <c r="E1536" s="114" t="s">
        <v>748</v>
      </c>
      <c r="F1536" s="116">
        <v>3.24</v>
      </c>
      <c r="G1536" s="114"/>
      <c r="H1536" s="460" t="s">
        <v>749</v>
      </c>
      <c r="I1536" s="460"/>
      <c r="J1536" s="117">
        <v>15.61</v>
      </c>
    </row>
    <row r="1537" spans="1:10" ht="26.25" thickBot="1">
      <c r="A1537" s="118"/>
      <c r="B1537" s="119"/>
      <c r="C1537" s="119"/>
      <c r="D1537" s="120"/>
      <c r="E1537" s="119"/>
      <c r="F1537" s="119"/>
      <c r="G1537" s="119" t="s">
        <v>750</v>
      </c>
      <c r="H1537" s="121" t="s">
        <v>800</v>
      </c>
      <c r="I1537" s="119" t="s">
        <v>752</v>
      </c>
      <c r="J1537" s="122">
        <v>93.66</v>
      </c>
    </row>
    <row r="1538" spans="1:10" ht="15" thickTop="1">
      <c r="A1538" s="123"/>
      <c r="B1538" s="85"/>
      <c r="C1538" s="85"/>
      <c r="D1538" s="58"/>
      <c r="E1538" s="85"/>
      <c r="F1538" s="85"/>
      <c r="G1538" s="85"/>
      <c r="H1538" s="85"/>
      <c r="I1538" s="85"/>
      <c r="J1538" s="124"/>
    </row>
    <row r="1539" spans="1:10" ht="30">
      <c r="A1539" s="109" t="s">
        <v>394</v>
      </c>
      <c r="B1539" s="46" t="s">
        <v>1</v>
      </c>
      <c r="C1539" s="46" t="s">
        <v>2</v>
      </c>
      <c r="D1539" s="55" t="s">
        <v>3</v>
      </c>
      <c r="E1539" s="457" t="s">
        <v>742</v>
      </c>
      <c r="F1539" s="457"/>
      <c r="G1539" s="46" t="s">
        <v>4</v>
      </c>
      <c r="H1539" s="46" t="s">
        <v>5</v>
      </c>
      <c r="I1539" s="46" t="s">
        <v>6</v>
      </c>
      <c r="J1539" s="110" t="s">
        <v>7</v>
      </c>
    </row>
    <row r="1540" spans="1:10" ht="38.25">
      <c r="A1540" s="125" t="s">
        <v>753</v>
      </c>
      <c r="B1540" s="60" t="s">
        <v>395</v>
      </c>
      <c r="C1540" s="60" t="s">
        <v>12</v>
      </c>
      <c r="D1540" s="59" t="s">
        <v>396</v>
      </c>
      <c r="E1540" s="458" t="s">
        <v>1278</v>
      </c>
      <c r="F1540" s="458"/>
      <c r="G1540" s="60" t="s">
        <v>220</v>
      </c>
      <c r="H1540" s="86">
        <v>1</v>
      </c>
      <c r="I1540" s="87">
        <v>21.14</v>
      </c>
      <c r="J1540" s="126">
        <v>21.14</v>
      </c>
    </row>
    <row r="1541" spans="1:10" ht="25.5">
      <c r="A1541" s="127" t="s">
        <v>755</v>
      </c>
      <c r="B1541" s="62" t="s">
        <v>1402</v>
      </c>
      <c r="C1541" s="62" t="s">
        <v>12</v>
      </c>
      <c r="D1541" s="61" t="s">
        <v>1403</v>
      </c>
      <c r="E1541" s="459" t="s">
        <v>758</v>
      </c>
      <c r="F1541" s="459"/>
      <c r="G1541" s="62" t="s">
        <v>14</v>
      </c>
      <c r="H1541" s="88">
        <v>0.1694</v>
      </c>
      <c r="I1541" s="89">
        <v>21.35</v>
      </c>
      <c r="J1541" s="128">
        <v>3.61</v>
      </c>
    </row>
    <row r="1542" spans="1:10" ht="25.5">
      <c r="A1542" s="127" t="s">
        <v>755</v>
      </c>
      <c r="B1542" s="62" t="s">
        <v>1279</v>
      </c>
      <c r="C1542" s="62" t="s">
        <v>12</v>
      </c>
      <c r="D1542" s="61" t="s">
        <v>1280</v>
      </c>
      <c r="E1542" s="459" t="s">
        <v>758</v>
      </c>
      <c r="F1542" s="459"/>
      <c r="G1542" s="62" t="s">
        <v>14</v>
      </c>
      <c r="H1542" s="88">
        <v>0.1694</v>
      </c>
      <c r="I1542" s="89">
        <v>25.5</v>
      </c>
      <c r="J1542" s="128">
        <v>4.3099999999999996</v>
      </c>
    </row>
    <row r="1543" spans="1:10">
      <c r="A1543" s="129" t="s">
        <v>743</v>
      </c>
      <c r="B1543" s="64" t="s">
        <v>1425</v>
      </c>
      <c r="C1543" s="64" t="s">
        <v>12</v>
      </c>
      <c r="D1543" s="63" t="s">
        <v>1426</v>
      </c>
      <c r="E1543" s="456" t="s">
        <v>766</v>
      </c>
      <c r="F1543" s="456"/>
      <c r="G1543" s="64" t="s">
        <v>220</v>
      </c>
      <c r="H1543" s="90">
        <v>2.47E-2</v>
      </c>
      <c r="I1543" s="91">
        <v>69.25</v>
      </c>
      <c r="J1543" s="130">
        <v>1.71</v>
      </c>
    </row>
    <row r="1544" spans="1:10">
      <c r="A1544" s="129" t="s">
        <v>743</v>
      </c>
      <c r="B1544" s="64" t="s">
        <v>1406</v>
      </c>
      <c r="C1544" s="64" t="s">
        <v>12</v>
      </c>
      <c r="D1544" s="63" t="s">
        <v>1407</v>
      </c>
      <c r="E1544" s="456" t="s">
        <v>766</v>
      </c>
      <c r="F1544" s="456"/>
      <c r="G1544" s="64" t="s">
        <v>220</v>
      </c>
      <c r="H1544" s="90">
        <v>2.8500000000000001E-2</v>
      </c>
      <c r="I1544" s="91">
        <v>2.17</v>
      </c>
      <c r="J1544" s="130">
        <v>0.06</v>
      </c>
    </row>
    <row r="1545" spans="1:10" ht="25.5">
      <c r="A1545" s="129" t="s">
        <v>743</v>
      </c>
      <c r="B1545" s="64" t="s">
        <v>1423</v>
      </c>
      <c r="C1545" s="64" t="s">
        <v>12</v>
      </c>
      <c r="D1545" s="63" t="s">
        <v>1424</v>
      </c>
      <c r="E1545" s="456" t="s">
        <v>766</v>
      </c>
      <c r="F1545" s="456"/>
      <c r="G1545" s="64" t="s">
        <v>220</v>
      </c>
      <c r="H1545" s="90">
        <v>3.3000000000000002E-2</v>
      </c>
      <c r="I1545" s="91">
        <v>78.45</v>
      </c>
      <c r="J1545" s="130">
        <v>2.58</v>
      </c>
    </row>
    <row r="1546" spans="1:10" ht="25.5">
      <c r="A1546" s="129" t="s">
        <v>743</v>
      </c>
      <c r="B1546" s="64" t="s">
        <v>1473</v>
      </c>
      <c r="C1546" s="64" t="s">
        <v>12</v>
      </c>
      <c r="D1546" s="63" t="s">
        <v>1474</v>
      </c>
      <c r="E1546" s="456" t="s">
        <v>766</v>
      </c>
      <c r="F1546" s="456"/>
      <c r="G1546" s="64" t="s">
        <v>220</v>
      </c>
      <c r="H1546" s="90">
        <v>1</v>
      </c>
      <c r="I1546" s="91">
        <v>8.8699999999999992</v>
      </c>
      <c r="J1546" s="130">
        <v>8.8699999999999992</v>
      </c>
    </row>
    <row r="1547" spans="1:10" ht="25.5">
      <c r="A1547" s="113"/>
      <c r="B1547" s="114"/>
      <c r="C1547" s="114"/>
      <c r="D1547" s="115"/>
      <c r="E1547" s="114" t="s">
        <v>745</v>
      </c>
      <c r="F1547" s="116">
        <v>6.6</v>
      </c>
      <c r="G1547" s="114" t="s">
        <v>746</v>
      </c>
      <c r="H1547" s="116">
        <v>0</v>
      </c>
      <c r="I1547" s="114" t="s">
        <v>747</v>
      </c>
      <c r="J1547" s="117">
        <v>6.6</v>
      </c>
    </row>
    <row r="1548" spans="1:10" ht="25.5">
      <c r="A1548" s="113"/>
      <c r="B1548" s="114"/>
      <c r="C1548" s="114"/>
      <c r="D1548" s="115"/>
      <c r="E1548" s="114" t="s">
        <v>748</v>
      </c>
      <c r="F1548" s="116">
        <v>5.54</v>
      </c>
      <c r="G1548" s="114"/>
      <c r="H1548" s="460" t="s">
        <v>749</v>
      </c>
      <c r="I1548" s="460"/>
      <c r="J1548" s="117">
        <v>26.68</v>
      </c>
    </row>
    <row r="1549" spans="1:10" ht="26.25" thickBot="1">
      <c r="A1549" s="118"/>
      <c r="B1549" s="119"/>
      <c r="C1549" s="119"/>
      <c r="D1549" s="120"/>
      <c r="E1549" s="119"/>
      <c r="F1549" s="119"/>
      <c r="G1549" s="119" t="s">
        <v>750</v>
      </c>
      <c r="H1549" s="121" t="s">
        <v>1285</v>
      </c>
      <c r="I1549" s="119" t="s">
        <v>752</v>
      </c>
      <c r="J1549" s="122">
        <v>53.36</v>
      </c>
    </row>
    <row r="1550" spans="1:10" ht="15" thickTop="1">
      <c r="A1550" s="123"/>
      <c r="B1550" s="85"/>
      <c r="C1550" s="85"/>
      <c r="D1550" s="58"/>
      <c r="E1550" s="85"/>
      <c r="F1550" s="85"/>
      <c r="G1550" s="85"/>
      <c r="H1550" s="85"/>
      <c r="I1550" s="85"/>
      <c r="J1550" s="124"/>
    </row>
    <row r="1551" spans="1:10" ht="30">
      <c r="A1551" s="109" t="s">
        <v>397</v>
      </c>
      <c r="B1551" s="46" t="s">
        <v>1</v>
      </c>
      <c r="C1551" s="46" t="s">
        <v>2</v>
      </c>
      <c r="D1551" s="55" t="s">
        <v>3</v>
      </c>
      <c r="E1551" s="457" t="s">
        <v>742</v>
      </c>
      <c r="F1551" s="457"/>
      <c r="G1551" s="46" t="s">
        <v>4</v>
      </c>
      <c r="H1551" s="46" t="s">
        <v>5</v>
      </c>
      <c r="I1551" s="46" t="s">
        <v>6</v>
      </c>
      <c r="J1551" s="110" t="s">
        <v>7</v>
      </c>
    </row>
    <row r="1552" spans="1:10" ht="38.25">
      <c r="A1552" s="125" t="s">
        <v>753</v>
      </c>
      <c r="B1552" s="60" t="s">
        <v>398</v>
      </c>
      <c r="C1552" s="60" t="s">
        <v>12</v>
      </c>
      <c r="D1552" s="59" t="s">
        <v>399</v>
      </c>
      <c r="E1552" s="458" t="s">
        <v>1278</v>
      </c>
      <c r="F1552" s="458"/>
      <c r="G1552" s="60" t="s">
        <v>220</v>
      </c>
      <c r="H1552" s="86">
        <v>1</v>
      </c>
      <c r="I1552" s="87">
        <v>43.64</v>
      </c>
      <c r="J1552" s="126">
        <v>43.64</v>
      </c>
    </row>
    <row r="1553" spans="1:10" ht="25.5">
      <c r="A1553" s="127" t="s">
        <v>755</v>
      </c>
      <c r="B1553" s="62" t="s">
        <v>1402</v>
      </c>
      <c r="C1553" s="62" t="s">
        <v>12</v>
      </c>
      <c r="D1553" s="61" t="s">
        <v>1403</v>
      </c>
      <c r="E1553" s="459" t="s">
        <v>758</v>
      </c>
      <c r="F1553" s="459"/>
      <c r="G1553" s="62" t="s">
        <v>14</v>
      </c>
      <c r="H1553" s="88">
        <v>0.2</v>
      </c>
      <c r="I1553" s="89">
        <v>21.35</v>
      </c>
      <c r="J1553" s="128">
        <v>4.2699999999999996</v>
      </c>
    </row>
    <row r="1554" spans="1:10" ht="25.5">
      <c r="A1554" s="127" t="s">
        <v>755</v>
      </c>
      <c r="B1554" s="62" t="s">
        <v>1279</v>
      </c>
      <c r="C1554" s="62" t="s">
        <v>12</v>
      </c>
      <c r="D1554" s="61" t="s">
        <v>1280</v>
      </c>
      <c r="E1554" s="459" t="s">
        <v>758</v>
      </c>
      <c r="F1554" s="459"/>
      <c r="G1554" s="62" t="s">
        <v>14</v>
      </c>
      <c r="H1554" s="88">
        <v>0.2</v>
      </c>
      <c r="I1554" s="89">
        <v>25.5</v>
      </c>
      <c r="J1554" s="128">
        <v>5.0999999999999996</v>
      </c>
    </row>
    <row r="1555" spans="1:10">
      <c r="A1555" s="129" t="s">
        <v>743</v>
      </c>
      <c r="B1555" s="64" t="s">
        <v>1425</v>
      </c>
      <c r="C1555" s="64" t="s">
        <v>12</v>
      </c>
      <c r="D1555" s="63" t="s">
        <v>1426</v>
      </c>
      <c r="E1555" s="456" t="s">
        <v>766</v>
      </c>
      <c r="F1555" s="456"/>
      <c r="G1555" s="64" t="s">
        <v>220</v>
      </c>
      <c r="H1555" s="90">
        <v>3.1800000000000002E-2</v>
      </c>
      <c r="I1555" s="91">
        <v>69.25</v>
      </c>
      <c r="J1555" s="130">
        <v>2.2000000000000002</v>
      </c>
    </row>
    <row r="1556" spans="1:10" ht="25.5">
      <c r="A1556" s="129" t="s">
        <v>743</v>
      </c>
      <c r="B1556" s="64" t="s">
        <v>1475</v>
      </c>
      <c r="C1556" s="64" t="s">
        <v>12</v>
      </c>
      <c r="D1556" s="63" t="s">
        <v>1476</v>
      </c>
      <c r="E1556" s="456" t="s">
        <v>766</v>
      </c>
      <c r="F1556" s="456"/>
      <c r="G1556" s="64" t="s">
        <v>220</v>
      </c>
      <c r="H1556" s="90">
        <v>1</v>
      </c>
      <c r="I1556" s="91">
        <v>28.47</v>
      </c>
      <c r="J1556" s="130">
        <v>28.47</v>
      </c>
    </row>
    <row r="1557" spans="1:10" ht="25.5">
      <c r="A1557" s="129" t="s">
        <v>743</v>
      </c>
      <c r="B1557" s="64" t="s">
        <v>1423</v>
      </c>
      <c r="C1557" s="64" t="s">
        <v>12</v>
      </c>
      <c r="D1557" s="63" t="s">
        <v>1424</v>
      </c>
      <c r="E1557" s="456" t="s">
        <v>766</v>
      </c>
      <c r="F1557" s="456"/>
      <c r="G1557" s="64" t="s">
        <v>220</v>
      </c>
      <c r="H1557" s="90">
        <v>4.4999999999999998E-2</v>
      </c>
      <c r="I1557" s="91">
        <v>78.45</v>
      </c>
      <c r="J1557" s="130">
        <v>3.53</v>
      </c>
    </row>
    <row r="1558" spans="1:10">
      <c r="A1558" s="129" t="s">
        <v>743</v>
      </c>
      <c r="B1558" s="64" t="s">
        <v>1406</v>
      </c>
      <c r="C1558" s="64" t="s">
        <v>12</v>
      </c>
      <c r="D1558" s="63" t="s">
        <v>1407</v>
      </c>
      <c r="E1558" s="456" t="s">
        <v>766</v>
      </c>
      <c r="F1558" s="456"/>
      <c r="G1558" s="64" t="s">
        <v>220</v>
      </c>
      <c r="H1558" s="90">
        <v>3.3300000000000003E-2</v>
      </c>
      <c r="I1558" s="91">
        <v>2.17</v>
      </c>
      <c r="J1558" s="130">
        <v>7.0000000000000007E-2</v>
      </c>
    </row>
    <row r="1559" spans="1:10" ht="25.5">
      <c r="A1559" s="113"/>
      <c r="B1559" s="114"/>
      <c r="C1559" s="114"/>
      <c r="D1559" s="115"/>
      <c r="E1559" s="114" t="s">
        <v>745</v>
      </c>
      <c r="F1559" s="116">
        <v>7.79</v>
      </c>
      <c r="G1559" s="114" t="s">
        <v>746</v>
      </c>
      <c r="H1559" s="116">
        <v>0</v>
      </c>
      <c r="I1559" s="114" t="s">
        <v>747</v>
      </c>
      <c r="J1559" s="117">
        <v>7.79</v>
      </c>
    </row>
    <row r="1560" spans="1:10" ht="25.5">
      <c r="A1560" s="113"/>
      <c r="B1560" s="114"/>
      <c r="C1560" s="114"/>
      <c r="D1560" s="115"/>
      <c r="E1560" s="114" t="s">
        <v>748</v>
      </c>
      <c r="F1560" s="116">
        <v>11.45</v>
      </c>
      <c r="G1560" s="114"/>
      <c r="H1560" s="460" t="s">
        <v>749</v>
      </c>
      <c r="I1560" s="460"/>
      <c r="J1560" s="117">
        <v>55.09</v>
      </c>
    </row>
    <row r="1561" spans="1:10" ht="26.25" thickBot="1">
      <c r="A1561" s="118"/>
      <c r="B1561" s="119"/>
      <c r="C1561" s="119"/>
      <c r="D1561" s="120"/>
      <c r="E1561" s="119"/>
      <c r="F1561" s="119"/>
      <c r="G1561" s="119" t="s">
        <v>750</v>
      </c>
      <c r="H1561" s="121" t="s">
        <v>1477</v>
      </c>
      <c r="I1561" s="119" t="s">
        <v>752</v>
      </c>
      <c r="J1561" s="122">
        <v>495.81</v>
      </c>
    </row>
    <row r="1562" spans="1:10" ht="15" thickTop="1">
      <c r="A1562" s="123"/>
      <c r="B1562" s="85"/>
      <c r="C1562" s="85"/>
      <c r="D1562" s="58"/>
      <c r="E1562" s="85"/>
      <c r="F1562" s="85"/>
      <c r="G1562" s="85"/>
      <c r="H1562" s="85"/>
      <c r="I1562" s="85"/>
      <c r="J1562" s="124"/>
    </row>
    <row r="1563" spans="1:10" ht="30">
      <c r="A1563" s="109" t="s">
        <v>400</v>
      </c>
      <c r="B1563" s="46" t="s">
        <v>1</v>
      </c>
      <c r="C1563" s="46" t="s">
        <v>2</v>
      </c>
      <c r="D1563" s="55" t="s">
        <v>3</v>
      </c>
      <c r="E1563" s="457" t="s">
        <v>742</v>
      </c>
      <c r="F1563" s="457"/>
      <c r="G1563" s="46" t="s">
        <v>4</v>
      </c>
      <c r="H1563" s="46" t="s">
        <v>5</v>
      </c>
      <c r="I1563" s="46" t="s">
        <v>6</v>
      </c>
      <c r="J1563" s="110" t="s">
        <v>7</v>
      </c>
    </row>
    <row r="1564" spans="1:10" ht="38.25">
      <c r="A1564" s="125" t="s">
        <v>753</v>
      </c>
      <c r="B1564" s="60" t="s">
        <v>401</v>
      </c>
      <c r="C1564" s="60" t="s">
        <v>12</v>
      </c>
      <c r="D1564" s="59" t="s">
        <v>402</v>
      </c>
      <c r="E1564" s="458" t="s">
        <v>1278</v>
      </c>
      <c r="F1564" s="458"/>
      <c r="G1564" s="60" t="s">
        <v>220</v>
      </c>
      <c r="H1564" s="86">
        <v>1</v>
      </c>
      <c r="I1564" s="87">
        <v>72.97</v>
      </c>
      <c r="J1564" s="126">
        <v>72.97</v>
      </c>
    </row>
    <row r="1565" spans="1:10" ht="25.5">
      <c r="A1565" s="127" t="s">
        <v>755</v>
      </c>
      <c r="B1565" s="62" t="s">
        <v>1402</v>
      </c>
      <c r="C1565" s="62" t="s">
        <v>12</v>
      </c>
      <c r="D1565" s="61" t="s">
        <v>1403</v>
      </c>
      <c r="E1565" s="459" t="s">
        <v>758</v>
      </c>
      <c r="F1565" s="459"/>
      <c r="G1565" s="62" t="s">
        <v>14</v>
      </c>
      <c r="H1565" s="88">
        <v>0.24590000000000001</v>
      </c>
      <c r="I1565" s="89">
        <v>21.35</v>
      </c>
      <c r="J1565" s="128">
        <v>5.24</v>
      </c>
    </row>
    <row r="1566" spans="1:10" ht="25.5">
      <c r="A1566" s="127" t="s">
        <v>755</v>
      </c>
      <c r="B1566" s="62" t="s">
        <v>1279</v>
      </c>
      <c r="C1566" s="62" t="s">
        <v>12</v>
      </c>
      <c r="D1566" s="61" t="s">
        <v>1280</v>
      </c>
      <c r="E1566" s="459" t="s">
        <v>758</v>
      </c>
      <c r="F1566" s="459"/>
      <c r="G1566" s="62" t="s">
        <v>14</v>
      </c>
      <c r="H1566" s="88">
        <v>0.24590000000000001</v>
      </c>
      <c r="I1566" s="89">
        <v>25.5</v>
      </c>
      <c r="J1566" s="128">
        <v>6.27</v>
      </c>
    </row>
    <row r="1567" spans="1:10">
      <c r="A1567" s="129" t="s">
        <v>743</v>
      </c>
      <c r="B1567" s="64" t="s">
        <v>1425</v>
      </c>
      <c r="C1567" s="64" t="s">
        <v>12</v>
      </c>
      <c r="D1567" s="63" t="s">
        <v>1426</v>
      </c>
      <c r="E1567" s="456" t="s">
        <v>766</v>
      </c>
      <c r="F1567" s="456"/>
      <c r="G1567" s="64" t="s">
        <v>220</v>
      </c>
      <c r="H1567" s="90">
        <v>3.8800000000000001E-2</v>
      </c>
      <c r="I1567" s="91">
        <v>69.25</v>
      </c>
      <c r="J1567" s="130">
        <v>2.68</v>
      </c>
    </row>
    <row r="1568" spans="1:10" ht="25.5">
      <c r="A1568" s="129" t="s">
        <v>743</v>
      </c>
      <c r="B1568" s="64" t="s">
        <v>1423</v>
      </c>
      <c r="C1568" s="64" t="s">
        <v>12</v>
      </c>
      <c r="D1568" s="63" t="s">
        <v>1424</v>
      </c>
      <c r="E1568" s="456" t="s">
        <v>766</v>
      </c>
      <c r="F1568" s="456"/>
      <c r="G1568" s="64" t="s">
        <v>220</v>
      </c>
      <c r="H1568" s="90">
        <v>7.4999999999999997E-2</v>
      </c>
      <c r="I1568" s="91">
        <v>78.45</v>
      </c>
      <c r="J1568" s="130">
        <v>5.88</v>
      </c>
    </row>
    <row r="1569" spans="1:10">
      <c r="A1569" s="129" t="s">
        <v>743</v>
      </c>
      <c r="B1569" s="64" t="s">
        <v>1406</v>
      </c>
      <c r="C1569" s="64" t="s">
        <v>12</v>
      </c>
      <c r="D1569" s="63" t="s">
        <v>1407</v>
      </c>
      <c r="E1569" s="456" t="s">
        <v>766</v>
      </c>
      <c r="F1569" s="456"/>
      <c r="G1569" s="64" t="s">
        <v>220</v>
      </c>
      <c r="H1569" s="90">
        <v>4.1300000000000003E-2</v>
      </c>
      <c r="I1569" s="91">
        <v>2.17</v>
      </c>
      <c r="J1569" s="130">
        <v>0.08</v>
      </c>
    </row>
    <row r="1570" spans="1:10" ht="25.5">
      <c r="A1570" s="129" t="s">
        <v>743</v>
      </c>
      <c r="B1570" s="64" t="s">
        <v>1478</v>
      </c>
      <c r="C1570" s="64" t="s">
        <v>12</v>
      </c>
      <c r="D1570" s="63" t="s">
        <v>1479</v>
      </c>
      <c r="E1570" s="456" t="s">
        <v>766</v>
      </c>
      <c r="F1570" s="456"/>
      <c r="G1570" s="64" t="s">
        <v>220</v>
      </c>
      <c r="H1570" s="90">
        <v>1</v>
      </c>
      <c r="I1570" s="91">
        <v>52.82</v>
      </c>
      <c r="J1570" s="130">
        <v>52.82</v>
      </c>
    </row>
    <row r="1571" spans="1:10" ht="25.5">
      <c r="A1571" s="113"/>
      <c r="B1571" s="114"/>
      <c r="C1571" s="114"/>
      <c r="D1571" s="115"/>
      <c r="E1571" s="114" t="s">
        <v>745</v>
      </c>
      <c r="F1571" s="116">
        <v>9.58</v>
      </c>
      <c r="G1571" s="114" t="s">
        <v>746</v>
      </c>
      <c r="H1571" s="116">
        <v>0</v>
      </c>
      <c r="I1571" s="114" t="s">
        <v>747</v>
      </c>
      <c r="J1571" s="117">
        <v>9.58</v>
      </c>
    </row>
    <row r="1572" spans="1:10" ht="25.5">
      <c r="A1572" s="113"/>
      <c r="B1572" s="114"/>
      <c r="C1572" s="114"/>
      <c r="D1572" s="115"/>
      <c r="E1572" s="114" t="s">
        <v>748</v>
      </c>
      <c r="F1572" s="116">
        <v>19.14</v>
      </c>
      <c r="G1572" s="114"/>
      <c r="H1572" s="460" t="s">
        <v>749</v>
      </c>
      <c r="I1572" s="460"/>
      <c r="J1572" s="117">
        <v>92.11</v>
      </c>
    </row>
    <row r="1573" spans="1:10" ht="26.25" thickBot="1">
      <c r="A1573" s="118"/>
      <c r="B1573" s="119"/>
      <c r="C1573" s="119"/>
      <c r="D1573" s="120"/>
      <c r="E1573" s="119"/>
      <c r="F1573" s="119"/>
      <c r="G1573" s="119" t="s">
        <v>750</v>
      </c>
      <c r="H1573" s="121" t="s">
        <v>1285</v>
      </c>
      <c r="I1573" s="119" t="s">
        <v>752</v>
      </c>
      <c r="J1573" s="122">
        <v>184.22</v>
      </c>
    </row>
    <row r="1574" spans="1:10" ht="15" thickTop="1">
      <c r="A1574" s="123"/>
      <c r="B1574" s="85"/>
      <c r="C1574" s="85"/>
      <c r="D1574" s="58"/>
      <c r="E1574" s="85"/>
      <c r="F1574" s="85"/>
      <c r="G1574" s="85"/>
      <c r="H1574" s="85"/>
      <c r="I1574" s="85"/>
      <c r="J1574" s="124"/>
    </row>
    <row r="1575" spans="1:10" ht="30">
      <c r="A1575" s="109" t="s">
        <v>403</v>
      </c>
      <c r="B1575" s="46" t="s">
        <v>1</v>
      </c>
      <c r="C1575" s="46" t="s">
        <v>2</v>
      </c>
      <c r="D1575" s="55" t="s">
        <v>3</v>
      </c>
      <c r="E1575" s="457" t="s">
        <v>742</v>
      </c>
      <c r="F1575" s="457"/>
      <c r="G1575" s="46" t="s">
        <v>4</v>
      </c>
      <c r="H1575" s="46" t="s">
        <v>5</v>
      </c>
      <c r="I1575" s="46" t="s">
        <v>6</v>
      </c>
      <c r="J1575" s="110" t="s">
        <v>7</v>
      </c>
    </row>
    <row r="1576" spans="1:10" ht="38.25">
      <c r="A1576" s="125" t="s">
        <v>753</v>
      </c>
      <c r="B1576" s="60" t="s">
        <v>404</v>
      </c>
      <c r="C1576" s="60" t="s">
        <v>12</v>
      </c>
      <c r="D1576" s="59" t="s">
        <v>405</v>
      </c>
      <c r="E1576" s="458" t="s">
        <v>1278</v>
      </c>
      <c r="F1576" s="458"/>
      <c r="G1576" s="60" t="s">
        <v>220</v>
      </c>
      <c r="H1576" s="86">
        <v>1</v>
      </c>
      <c r="I1576" s="87">
        <v>18.55</v>
      </c>
      <c r="J1576" s="126">
        <v>18.55</v>
      </c>
    </row>
    <row r="1577" spans="1:10" ht="25.5">
      <c r="A1577" s="127" t="s">
        <v>755</v>
      </c>
      <c r="B1577" s="62" t="s">
        <v>1402</v>
      </c>
      <c r="C1577" s="62" t="s">
        <v>12</v>
      </c>
      <c r="D1577" s="61" t="s">
        <v>1403</v>
      </c>
      <c r="E1577" s="459" t="s">
        <v>758</v>
      </c>
      <c r="F1577" s="459"/>
      <c r="G1577" s="62" t="s">
        <v>14</v>
      </c>
      <c r="H1577" s="88">
        <v>0.1318</v>
      </c>
      <c r="I1577" s="89">
        <v>21.35</v>
      </c>
      <c r="J1577" s="128">
        <v>2.81</v>
      </c>
    </row>
    <row r="1578" spans="1:10" ht="25.5">
      <c r="A1578" s="127" t="s">
        <v>755</v>
      </c>
      <c r="B1578" s="62" t="s">
        <v>1279</v>
      </c>
      <c r="C1578" s="62" t="s">
        <v>12</v>
      </c>
      <c r="D1578" s="61" t="s">
        <v>1280</v>
      </c>
      <c r="E1578" s="459" t="s">
        <v>758</v>
      </c>
      <c r="F1578" s="459"/>
      <c r="G1578" s="62" t="s">
        <v>14</v>
      </c>
      <c r="H1578" s="88">
        <v>0.1318</v>
      </c>
      <c r="I1578" s="89">
        <v>25.5</v>
      </c>
      <c r="J1578" s="128">
        <v>3.36</v>
      </c>
    </row>
    <row r="1579" spans="1:10" ht="25.5">
      <c r="A1579" s="129" t="s">
        <v>743</v>
      </c>
      <c r="B1579" s="64" t="s">
        <v>1423</v>
      </c>
      <c r="C1579" s="64" t="s">
        <v>12</v>
      </c>
      <c r="D1579" s="63" t="s">
        <v>1424</v>
      </c>
      <c r="E1579" s="456" t="s">
        <v>766</v>
      </c>
      <c r="F1579" s="456"/>
      <c r="G1579" s="64" t="s">
        <v>220</v>
      </c>
      <c r="H1579" s="90">
        <v>2.2499999999999999E-2</v>
      </c>
      <c r="I1579" s="91">
        <v>78.45</v>
      </c>
      <c r="J1579" s="130">
        <v>1.76</v>
      </c>
    </row>
    <row r="1580" spans="1:10">
      <c r="A1580" s="129" t="s">
        <v>743</v>
      </c>
      <c r="B1580" s="64" t="s">
        <v>1425</v>
      </c>
      <c r="C1580" s="64" t="s">
        <v>12</v>
      </c>
      <c r="D1580" s="63" t="s">
        <v>1426</v>
      </c>
      <c r="E1580" s="456" t="s">
        <v>766</v>
      </c>
      <c r="F1580" s="456"/>
      <c r="G1580" s="64" t="s">
        <v>220</v>
      </c>
      <c r="H1580" s="90">
        <v>1.7600000000000001E-2</v>
      </c>
      <c r="I1580" s="91">
        <v>69.25</v>
      </c>
      <c r="J1580" s="130">
        <v>1.21</v>
      </c>
    </row>
    <row r="1581" spans="1:10" ht="25.5">
      <c r="A1581" s="129" t="s">
        <v>743</v>
      </c>
      <c r="B1581" s="64" t="s">
        <v>1480</v>
      </c>
      <c r="C1581" s="64" t="s">
        <v>12</v>
      </c>
      <c r="D1581" s="63" t="s">
        <v>1481</v>
      </c>
      <c r="E1581" s="456" t="s">
        <v>766</v>
      </c>
      <c r="F1581" s="456"/>
      <c r="G1581" s="64" t="s">
        <v>220</v>
      </c>
      <c r="H1581" s="90">
        <v>1</v>
      </c>
      <c r="I1581" s="91">
        <v>9.36</v>
      </c>
      <c r="J1581" s="130">
        <v>9.36</v>
      </c>
    </row>
    <row r="1582" spans="1:10">
      <c r="A1582" s="129" t="s">
        <v>743</v>
      </c>
      <c r="B1582" s="64" t="s">
        <v>1406</v>
      </c>
      <c r="C1582" s="64" t="s">
        <v>12</v>
      </c>
      <c r="D1582" s="63" t="s">
        <v>1407</v>
      </c>
      <c r="E1582" s="456" t="s">
        <v>766</v>
      </c>
      <c r="F1582" s="456"/>
      <c r="G1582" s="64" t="s">
        <v>220</v>
      </c>
      <c r="H1582" s="90">
        <v>2.4400000000000002E-2</v>
      </c>
      <c r="I1582" s="91">
        <v>2.17</v>
      </c>
      <c r="J1582" s="130">
        <v>0.05</v>
      </c>
    </row>
    <row r="1583" spans="1:10" ht="25.5">
      <c r="A1583" s="113"/>
      <c r="B1583" s="114"/>
      <c r="C1583" s="114"/>
      <c r="D1583" s="115"/>
      <c r="E1583" s="114" t="s">
        <v>745</v>
      </c>
      <c r="F1583" s="116">
        <v>5.13</v>
      </c>
      <c r="G1583" s="114" t="s">
        <v>746</v>
      </c>
      <c r="H1583" s="116">
        <v>0</v>
      </c>
      <c r="I1583" s="114" t="s">
        <v>747</v>
      </c>
      <c r="J1583" s="117">
        <v>5.13</v>
      </c>
    </row>
    <row r="1584" spans="1:10" ht="25.5">
      <c r="A1584" s="113"/>
      <c r="B1584" s="114"/>
      <c r="C1584" s="114"/>
      <c r="D1584" s="115"/>
      <c r="E1584" s="114" t="s">
        <v>748</v>
      </c>
      <c r="F1584" s="116">
        <v>4.8600000000000003</v>
      </c>
      <c r="G1584" s="114"/>
      <c r="H1584" s="460" t="s">
        <v>749</v>
      </c>
      <c r="I1584" s="460"/>
      <c r="J1584" s="117">
        <v>23.41</v>
      </c>
    </row>
    <row r="1585" spans="1:10" ht="26.25" thickBot="1">
      <c r="A1585" s="118"/>
      <c r="B1585" s="119"/>
      <c r="C1585" s="119"/>
      <c r="D1585" s="120"/>
      <c r="E1585" s="119"/>
      <c r="F1585" s="119"/>
      <c r="G1585" s="119" t="s">
        <v>750</v>
      </c>
      <c r="H1585" s="121" t="s">
        <v>1438</v>
      </c>
      <c r="I1585" s="119" t="s">
        <v>752</v>
      </c>
      <c r="J1585" s="122">
        <v>70.23</v>
      </c>
    </row>
    <row r="1586" spans="1:10" ht="15" thickTop="1">
      <c r="A1586" s="123"/>
      <c r="B1586" s="85"/>
      <c r="C1586" s="85"/>
      <c r="D1586" s="58"/>
      <c r="E1586" s="85"/>
      <c r="F1586" s="85"/>
      <c r="G1586" s="85"/>
      <c r="H1586" s="85"/>
      <c r="I1586" s="85"/>
      <c r="J1586" s="124"/>
    </row>
    <row r="1587" spans="1:10" ht="30">
      <c r="A1587" s="109" t="s">
        <v>406</v>
      </c>
      <c r="B1587" s="46" t="s">
        <v>1</v>
      </c>
      <c r="C1587" s="46" t="s">
        <v>2</v>
      </c>
      <c r="D1587" s="55" t="s">
        <v>3</v>
      </c>
      <c r="E1587" s="457" t="s">
        <v>742</v>
      </c>
      <c r="F1587" s="457"/>
      <c r="G1587" s="46" t="s">
        <v>4</v>
      </c>
      <c r="H1587" s="46" t="s">
        <v>5</v>
      </c>
      <c r="I1587" s="46" t="s">
        <v>6</v>
      </c>
      <c r="J1587" s="110" t="s">
        <v>7</v>
      </c>
    </row>
    <row r="1588" spans="1:10" ht="25.5">
      <c r="A1588" s="125" t="s">
        <v>753</v>
      </c>
      <c r="B1588" s="60" t="s">
        <v>407</v>
      </c>
      <c r="C1588" s="60" t="s">
        <v>12</v>
      </c>
      <c r="D1588" s="59" t="s">
        <v>408</v>
      </c>
      <c r="E1588" s="458" t="s">
        <v>1278</v>
      </c>
      <c r="F1588" s="458"/>
      <c r="G1588" s="60" t="s">
        <v>220</v>
      </c>
      <c r="H1588" s="86">
        <v>1</v>
      </c>
      <c r="I1588" s="87">
        <v>10.78</v>
      </c>
      <c r="J1588" s="126">
        <v>10.78</v>
      </c>
    </row>
    <row r="1589" spans="1:10" ht="25.5">
      <c r="A1589" s="127" t="s">
        <v>755</v>
      </c>
      <c r="B1589" s="62" t="s">
        <v>776</v>
      </c>
      <c r="C1589" s="62" t="s">
        <v>12</v>
      </c>
      <c r="D1589" s="61" t="s">
        <v>777</v>
      </c>
      <c r="E1589" s="459" t="s">
        <v>758</v>
      </c>
      <c r="F1589" s="459"/>
      <c r="G1589" s="62" t="s">
        <v>14</v>
      </c>
      <c r="H1589" s="88">
        <v>4.8099999999999997E-2</v>
      </c>
      <c r="I1589" s="89">
        <v>19.850000000000001</v>
      </c>
      <c r="J1589" s="128">
        <v>0.95</v>
      </c>
    </row>
    <row r="1590" spans="1:10" ht="25.5">
      <c r="A1590" s="127" t="s">
        <v>755</v>
      </c>
      <c r="B1590" s="62" t="s">
        <v>1279</v>
      </c>
      <c r="C1590" s="62" t="s">
        <v>12</v>
      </c>
      <c r="D1590" s="61" t="s">
        <v>1280</v>
      </c>
      <c r="E1590" s="459" t="s">
        <v>758</v>
      </c>
      <c r="F1590" s="459"/>
      <c r="G1590" s="62" t="s">
        <v>14</v>
      </c>
      <c r="H1590" s="88">
        <v>0.1525</v>
      </c>
      <c r="I1590" s="89">
        <v>25.5</v>
      </c>
      <c r="J1590" s="128">
        <v>3.88</v>
      </c>
    </row>
    <row r="1591" spans="1:10" ht="25.5">
      <c r="A1591" s="129" t="s">
        <v>743</v>
      </c>
      <c r="B1591" s="64" t="s">
        <v>1482</v>
      </c>
      <c r="C1591" s="64" t="s">
        <v>12</v>
      </c>
      <c r="D1591" s="63" t="s">
        <v>1483</v>
      </c>
      <c r="E1591" s="456" t="s">
        <v>766</v>
      </c>
      <c r="F1591" s="456"/>
      <c r="G1591" s="64" t="s">
        <v>220</v>
      </c>
      <c r="H1591" s="90">
        <v>1</v>
      </c>
      <c r="I1591" s="91">
        <v>5.87</v>
      </c>
      <c r="J1591" s="130">
        <v>5.87</v>
      </c>
    </row>
    <row r="1592" spans="1:10" ht="25.5">
      <c r="A1592" s="129" t="s">
        <v>743</v>
      </c>
      <c r="B1592" s="64" t="s">
        <v>1484</v>
      </c>
      <c r="C1592" s="64" t="s">
        <v>12</v>
      </c>
      <c r="D1592" s="63" t="s">
        <v>1485</v>
      </c>
      <c r="E1592" s="456" t="s">
        <v>766</v>
      </c>
      <c r="F1592" s="456"/>
      <c r="G1592" s="64" t="s">
        <v>220</v>
      </c>
      <c r="H1592" s="90">
        <v>2.1000000000000001E-2</v>
      </c>
      <c r="I1592" s="91">
        <v>4.24</v>
      </c>
      <c r="J1592" s="130">
        <v>0.08</v>
      </c>
    </row>
    <row r="1593" spans="1:10" ht="25.5">
      <c r="A1593" s="113"/>
      <c r="B1593" s="114"/>
      <c r="C1593" s="114"/>
      <c r="D1593" s="115"/>
      <c r="E1593" s="114" t="s">
        <v>745</v>
      </c>
      <c r="F1593" s="116">
        <v>4.0199999999999996</v>
      </c>
      <c r="G1593" s="114" t="s">
        <v>746</v>
      </c>
      <c r="H1593" s="116">
        <v>0</v>
      </c>
      <c r="I1593" s="114" t="s">
        <v>747</v>
      </c>
      <c r="J1593" s="117">
        <v>4.0199999999999996</v>
      </c>
    </row>
    <row r="1594" spans="1:10" ht="25.5">
      <c r="A1594" s="113"/>
      <c r="B1594" s="114"/>
      <c r="C1594" s="114"/>
      <c r="D1594" s="115"/>
      <c r="E1594" s="114" t="s">
        <v>748</v>
      </c>
      <c r="F1594" s="116">
        <v>2.82</v>
      </c>
      <c r="G1594" s="114"/>
      <c r="H1594" s="460" t="s">
        <v>749</v>
      </c>
      <c r="I1594" s="460"/>
      <c r="J1594" s="117">
        <v>13.6</v>
      </c>
    </row>
    <row r="1595" spans="1:10" ht="26.25" thickBot="1">
      <c r="A1595" s="118"/>
      <c r="B1595" s="119"/>
      <c r="C1595" s="119"/>
      <c r="D1595" s="120"/>
      <c r="E1595" s="119"/>
      <c r="F1595" s="119"/>
      <c r="G1595" s="119" t="s">
        <v>750</v>
      </c>
      <c r="H1595" s="121" t="s">
        <v>824</v>
      </c>
      <c r="I1595" s="119" t="s">
        <v>752</v>
      </c>
      <c r="J1595" s="122">
        <v>136</v>
      </c>
    </row>
    <row r="1596" spans="1:10" ht="15" thickTop="1">
      <c r="A1596" s="123"/>
      <c r="B1596" s="85"/>
      <c r="C1596" s="85"/>
      <c r="D1596" s="58"/>
      <c r="E1596" s="85"/>
      <c r="F1596" s="85"/>
      <c r="G1596" s="85"/>
      <c r="H1596" s="85"/>
      <c r="I1596" s="85"/>
      <c r="J1596" s="124"/>
    </row>
    <row r="1597" spans="1:10" ht="30">
      <c r="A1597" s="109" t="s">
        <v>409</v>
      </c>
      <c r="B1597" s="46" t="s">
        <v>1</v>
      </c>
      <c r="C1597" s="46" t="s">
        <v>2</v>
      </c>
      <c r="D1597" s="55" t="s">
        <v>3</v>
      </c>
      <c r="E1597" s="457" t="s">
        <v>742</v>
      </c>
      <c r="F1597" s="457"/>
      <c r="G1597" s="46" t="s">
        <v>4</v>
      </c>
      <c r="H1597" s="46" t="s">
        <v>5</v>
      </c>
      <c r="I1597" s="46" t="s">
        <v>6</v>
      </c>
      <c r="J1597" s="110" t="s">
        <v>7</v>
      </c>
    </row>
    <row r="1598" spans="1:10" ht="38.25">
      <c r="A1598" s="125" t="s">
        <v>753</v>
      </c>
      <c r="B1598" s="60" t="s">
        <v>410</v>
      </c>
      <c r="C1598" s="60" t="s">
        <v>12</v>
      </c>
      <c r="D1598" s="59" t="s">
        <v>411</v>
      </c>
      <c r="E1598" s="458" t="s">
        <v>1278</v>
      </c>
      <c r="F1598" s="458"/>
      <c r="G1598" s="60" t="s">
        <v>220</v>
      </c>
      <c r="H1598" s="86">
        <v>1</v>
      </c>
      <c r="I1598" s="87">
        <v>55.4</v>
      </c>
      <c r="J1598" s="126">
        <v>55.4</v>
      </c>
    </row>
    <row r="1599" spans="1:10" ht="25.5">
      <c r="A1599" s="127" t="s">
        <v>755</v>
      </c>
      <c r="B1599" s="62" t="s">
        <v>1402</v>
      </c>
      <c r="C1599" s="62" t="s">
        <v>12</v>
      </c>
      <c r="D1599" s="61" t="s">
        <v>1403</v>
      </c>
      <c r="E1599" s="459" t="s">
        <v>758</v>
      </c>
      <c r="F1599" s="459"/>
      <c r="G1599" s="62" t="s">
        <v>14</v>
      </c>
      <c r="H1599" s="88">
        <v>0.2077</v>
      </c>
      <c r="I1599" s="89">
        <v>21.35</v>
      </c>
      <c r="J1599" s="128">
        <v>4.43</v>
      </c>
    </row>
    <row r="1600" spans="1:10" ht="25.5">
      <c r="A1600" s="127" t="s">
        <v>755</v>
      </c>
      <c r="B1600" s="62" t="s">
        <v>1279</v>
      </c>
      <c r="C1600" s="62" t="s">
        <v>12</v>
      </c>
      <c r="D1600" s="61" t="s">
        <v>1280</v>
      </c>
      <c r="E1600" s="459" t="s">
        <v>758</v>
      </c>
      <c r="F1600" s="459"/>
      <c r="G1600" s="62" t="s">
        <v>14</v>
      </c>
      <c r="H1600" s="88">
        <v>0.2077</v>
      </c>
      <c r="I1600" s="89">
        <v>25.5</v>
      </c>
      <c r="J1600" s="128">
        <v>5.29</v>
      </c>
    </row>
    <row r="1601" spans="1:10" ht="25.5">
      <c r="A1601" s="129" t="s">
        <v>743</v>
      </c>
      <c r="B1601" s="64" t="s">
        <v>1486</v>
      </c>
      <c r="C1601" s="64" t="s">
        <v>12</v>
      </c>
      <c r="D1601" s="63" t="s">
        <v>1487</v>
      </c>
      <c r="E1601" s="456" t="s">
        <v>766</v>
      </c>
      <c r="F1601" s="456"/>
      <c r="G1601" s="64" t="s">
        <v>220</v>
      </c>
      <c r="H1601" s="90">
        <v>1</v>
      </c>
      <c r="I1601" s="91">
        <v>39.17</v>
      </c>
      <c r="J1601" s="130">
        <v>39.17</v>
      </c>
    </row>
    <row r="1602" spans="1:10">
      <c r="A1602" s="129" t="s">
        <v>743</v>
      </c>
      <c r="B1602" s="64" t="s">
        <v>1425</v>
      </c>
      <c r="C1602" s="64" t="s">
        <v>12</v>
      </c>
      <c r="D1602" s="63" t="s">
        <v>1426</v>
      </c>
      <c r="E1602" s="456" t="s">
        <v>766</v>
      </c>
      <c r="F1602" s="456"/>
      <c r="G1602" s="64" t="s">
        <v>220</v>
      </c>
      <c r="H1602" s="90">
        <v>3.1800000000000002E-2</v>
      </c>
      <c r="I1602" s="91">
        <v>69.25</v>
      </c>
      <c r="J1602" s="130">
        <v>2.2000000000000002</v>
      </c>
    </row>
    <row r="1603" spans="1:10" ht="25.5">
      <c r="A1603" s="129" t="s">
        <v>743</v>
      </c>
      <c r="B1603" s="64" t="s">
        <v>1423</v>
      </c>
      <c r="C1603" s="64" t="s">
        <v>12</v>
      </c>
      <c r="D1603" s="63" t="s">
        <v>1424</v>
      </c>
      <c r="E1603" s="456" t="s">
        <v>766</v>
      </c>
      <c r="F1603" s="456"/>
      <c r="G1603" s="64" t="s">
        <v>220</v>
      </c>
      <c r="H1603" s="90">
        <v>5.3999999999999999E-2</v>
      </c>
      <c r="I1603" s="91">
        <v>78.45</v>
      </c>
      <c r="J1603" s="130">
        <v>4.2300000000000004</v>
      </c>
    </row>
    <row r="1604" spans="1:10">
      <c r="A1604" s="129" t="s">
        <v>743</v>
      </c>
      <c r="B1604" s="64" t="s">
        <v>1406</v>
      </c>
      <c r="C1604" s="64" t="s">
        <v>12</v>
      </c>
      <c r="D1604" s="63" t="s">
        <v>1407</v>
      </c>
      <c r="E1604" s="456" t="s">
        <v>766</v>
      </c>
      <c r="F1604" s="456"/>
      <c r="G1604" s="64" t="s">
        <v>220</v>
      </c>
      <c r="H1604" s="90">
        <v>3.6999999999999998E-2</v>
      </c>
      <c r="I1604" s="91">
        <v>2.17</v>
      </c>
      <c r="J1604" s="130">
        <v>0.08</v>
      </c>
    </row>
    <row r="1605" spans="1:10" ht="25.5">
      <c r="A1605" s="113"/>
      <c r="B1605" s="114"/>
      <c r="C1605" s="114"/>
      <c r="D1605" s="115"/>
      <c r="E1605" s="114" t="s">
        <v>745</v>
      </c>
      <c r="F1605" s="116">
        <v>8.1</v>
      </c>
      <c r="G1605" s="114" t="s">
        <v>746</v>
      </c>
      <c r="H1605" s="116">
        <v>0</v>
      </c>
      <c r="I1605" s="114" t="s">
        <v>747</v>
      </c>
      <c r="J1605" s="117">
        <v>8.1</v>
      </c>
    </row>
    <row r="1606" spans="1:10" ht="25.5">
      <c r="A1606" s="113"/>
      <c r="B1606" s="114"/>
      <c r="C1606" s="114"/>
      <c r="D1606" s="115"/>
      <c r="E1606" s="114" t="s">
        <v>748</v>
      </c>
      <c r="F1606" s="116">
        <v>14.53</v>
      </c>
      <c r="G1606" s="114"/>
      <c r="H1606" s="460" t="s">
        <v>749</v>
      </c>
      <c r="I1606" s="460"/>
      <c r="J1606" s="117">
        <v>69.930000000000007</v>
      </c>
    </row>
    <row r="1607" spans="1:10" ht="26.25" thickBot="1">
      <c r="A1607" s="118"/>
      <c r="B1607" s="119"/>
      <c r="C1607" s="119"/>
      <c r="D1607" s="120"/>
      <c r="E1607" s="119"/>
      <c r="F1607" s="119"/>
      <c r="G1607" s="119" t="s">
        <v>750</v>
      </c>
      <c r="H1607" s="121" t="s">
        <v>768</v>
      </c>
      <c r="I1607" s="119" t="s">
        <v>752</v>
      </c>
      <c r="J1607" s="122">
        <v>69.930000000000007</v>
      </c>
    </row>
    <row r="1608" spans="1:10" ht="15" thickTop="1">
      <c r="A1608" s="123"/>
      <c r="B1608" s="85"/>
      <c r="C1608" s="85"/>
      <c r="D1608" s="58"/>
      <c r="E1608" s="85"/>
      <c r="F1608" s="85"/>
      <c r="G1608" s="85"/>
      <c r="H1608" s="85"/>
      <c r="I1608" s="85"/>
      <c r="J1608" s="124"/>
    </row>
    <row r="1609" spans="1:10" ht="30">
      <c r="A1609" s="109" t="s">
        <v>412</v>
      </c>
      <c r="B1609" s="46" t="s">
        <v>1</v>
      </c>
      <c r="C1609" s="46" t="s">
        <v>2</v>
      </c>
      <c r="D1609" s="55" t="s">
        <v>3</v>
      </c>
      <c r="E1609" s="457" t="s">
        <v>742</v>
      </c>
      <c r="F1609" s="457"/>
      <c r="G1609" s="46" t="s">
        <v>4</v>
      </c>
      <c r="H1609" s="46" t="s">
        <v>5</v>
      </c>
      <c r="I1609" s="46" t="s">
        <v>6</v>
      </c>
      <c r="J1609" s="110" t="s">
        <v>7</v>
      </c>
    </row>
    <row r="1610" spans="1:10" ht="51">
      <c r="A1610" s="125" t="s">
        <v>753</v>
      </c>
      <c r="B1610" s="60" t="s">
        <v>413</v>
      </c>
      <c r="C1610" s="60" t="s">
        <v>12</v>
      </c>
      <c r="D1610" s="59" t="s">
        <v>414</v>
      </c>
      <c r="E1610" s="458" t="s">
        <v>1278</v>
      </c>
      <c r="F1610" s="458"/>
      <c r="G1610" s="60" t="s">
        <v>220</v>
      </c>
      <c r="H1610" s="86">
        <v>1</v>
      </c>
      <c r="I1610" s="87">
        <v>20.48</v>
      </c>
      <c r="J1610" s="126">
        <v>20.48</v>
      </c>
    </row>
    <row r="1611" spans="1:10" ht="25.5">
      <c r="A1611" s="127" t="s">
        <v>755</v>
      </c>
      <c r="B1611" s="62" t="s">
        <v>1279</v>
      </c>
      <c r="C1611" s="62" t="s">
        <v>12</v>
      </c>
      <c r="D1611" s="61" t="s">
        <v>1280</v>
      </c>
      <c r="E1611" s="459" t="s">
        <v>758</v>
      </c>
      <c r="F1611" s="459"/>
      <c r="G1611" s="62" t="s">
        <v>14</v>
      </c>
      <c r="H1611" s="88">
        <v>0.18870000000000001</v>
      </c>
      <c r="I1611" s="89">
        <v>25.5</v>
      </c>
      <c r="J1611" s="128">
        <v>4.8099999999999996</v>
      </c>
    </row>
    <row r="1612" spans="1:10" ht="25.5">
      <c r="A1612" s="127" t="s">
        <v>755</v>
      </c>
      <c r="B1612" s="62" t="s">
        <v>1402</v>
      </c>
      <c r="C1612" s="62" t="s">
        <v>12</v>
      </c>
      <c r="D1612" s="61" t="s">
        <v>1403</v>
      </c>
      <c r="E1612" s="459" t="s">
        <v>758</v>
      </c>
      <c r="F1612" s="459"/>
      <c r="G1612" s="62" t="s">
        <v>14</v>
      </c>
      <c r="H1612" s="88">
        <v>0.18870000000000001</v>
      </c>
      <c r="I1612" s="89">
        <v>21.35</v>
      </c>
      <c r="J1612" s="128">
        <v>4.0199999999999996</v>
      </c>
    </row>
    <row r="1613" spans="1:10" ht="38.25">
      <c r="A1613" s="129" t="s">
        <v>743</v>
      </c>
      <c r="B1613" s="64" t="s">
        <v>1488</v>
      </c>
      <c r="C1613" s="64" t="s">
        <v>12</v>
      </c>
      <c r="D1613" s="63" t="s">
        <v>1489</v>
      </c>
      <c r="E1613" s="456" t="s">
        <v>766</v>
      </c>
      <c r="F1613" s="456"/>
      <c r="G1613" s="64" t="s">
        <v>220</v>
      </c>
      <c r="H1613" s="90">
        <v>1</v>
      </c>
      <c r="I1613" s="91">
        <v>10.130000000000001</v>
      </c>
      <c r="J1613" s="130">
        <v>10.130000000000001</v>
      </c>
    </row>
    <row r="1614" spans="1:10">
      <c r="A1614" s="129" t="s">
        <v>743</v>
      </c>
      <c r="B1614" s="64" t="s">
        <v>1406</v>
      </c>
      <c r="C1614" s="64" t="s">
        <v>12</v>
      </c>
      <c r="D1614" s="63" t="s">
        <v>1407</v>
      </c>
      <c r="E1614" s="456" t="s">
        <v>766</v>
      </c>
      <c r="F1614" s="456"/>
      <c r="G1614" s="64" t="s">
        <v>220</v>
      </c>
      <c r="H1614" s="90">
        <v>4.8399999999999999E-2</v>
      </c>
      <c r="I1614" s="91">
        <v>2.17</v>
      </c>
      <c r="J1614" s="130">
        <v>0.1</v>
      </c>
    </row>
    <row r="1615" spans="1:10" ht="25.5">
      <c r="A1615" s="129" t="s">
        <v>743</v>
      </c>
      <c r="B1615" s="64" t="s">
        <v>1423</v>
      </c>
      <c r="C1615" s="64" t="s">
        <v>12</v>
      </c>
      <c r="D1615" s="63" t="s">
        <v>1424</v>
      </c>
      <c r="E1615" s="456" t="s">
        <v>766</v>
      </c>
      <c r="F1615" s="456"/>
      <c r="G1615" s="64" t="s">
        <v>220</v>
      </c>
      <c r="H1615" s="90">
        <v>1.0500000000000001E-2</v>
      </c>
      <c r="I1615" s="91">
        <v>78.45</v>
      </c>
      <c r="J1615" s="130">
        <v>0.82</v>
      </c>
    </row>
    <row r="1616" spans="1:10">
      <c r="A1616" s="129" t="s">
        <v>743</v>
      </c>
      <c r="B1616" s="64" t="s">
        <v>1425</v>
      </c>
      <c r="C1616" s="64" t="s">
        <v>12</v>
      </c>
      <c r="D1616" s="63" t="s">
        <v>1426</v>
      </c>
      <c r="E1616" s="456" t="s">
        <v>766</v>
      </c>
      <c r="F1616" s="456"/>
      <c r="G1616" s="64" t="s">
        <v>220</v>
      </c>
      <c r="H1616" s="90">
        <v>8.8000000000000005E-3</v>
      </c>
      <c r="I1616" s="91">
        <v>69.25</v>
      </c>
      <c r="J1616" s="130">
        <v>0.6</v>
      </c>
    </row>
    <row r="1617" spans="1:10" ht="25.5">
      <c r="A1617" s="113"/>
      <c r="B1617" s="114"/>
      <c r="C1617" s="114"/>
      <c r="D1617" s="115"/>
      <c r="E1617" s="114" t="s">
        <v>745</v>
      </c>
      <c r="F1617" s="116">
        <v>7.36</v>
      </c>
      <c r="G1617" s="114" t="s">
        <v>746</v>
      </c>
      <c r="H1617" s="116">
        <v>0</v>
      </c>
      <c r="I1617" s="114" t="s">
        <v>747</v>
      </c>
      <c r="J1617" s="117">
        <v>7.36</v>
      </c>
    </row>
    <row r="1618" spans="1:10" ht="25.5">
      <c r="A1618" s="113"/>
      <c r="B1618" s="114"/>
      <c r="C1618" s="114"/>
      <c r="D1618" s="115"/>
      <c r="E1618" s="114" t="s">
        <v>748</v>
      </c>
      <c r="F1618" s="116">
        <v>5.37</v>
      </c>
      <c r="G1618" s="114"/>
      <c r="H1618" s="460" t="s">
        <v>749</v>
      </c>
      <c r="I1618" s="460"/>
      <c r="J1618" s="117">
        <v>25.85</v>
      </c>
    </row>
    <row r="1619" spans="1:10" ht="26.25" thickBot="1">
      <c r="A1619" s="118"/>
      <c r="B1619" s="119"/>
      <c r="C1619" s="119"/>
      <c r="D1619" s="120"/>
      <c r="E1619" s="119"/>
      <c r="F1619" s="119"/>
      <c r="G1619" s="119" t="s">
        <v>750</v>
      </c>
      <c r="H1619" s="121" t="s">
        <v>1438</v>
      </c>
      <c r="I1619" s="119" t="s">
        <v>752</v>
      </c>
      <c r="J1619" s="122">
        <v>77.55</v>
      </c>
    </row>
    <row r="1620" spans="1:10" ht="15" thickTop="1">
      <c r="A1620" s="123"/>
      <c r="B1620" s="85"/>
      <c r="C1620" s="85"/>
      <c r="D1620" s="58"/>
      <c r="E1620" s="85"/>
      <c r="F1620" s="85"/>
      <c r="G1620" s="85"/>
      <c r="H1620" s="85"/>
      <c r="I1620" s="85"/>
      <c r="J1620" s="124"/>
    </row>
    <row r="1621" spans="1:10" ht="30">
      <c r="A1621" s="109" t="s">
        <v>415</v>
      </c>
      <c r="B1621" s="46" t="s">
        <v>1</v>
      </c>
      <c r="C1621" s="46" t="s">
        <v>2</v>
      </c>
      <c r="D1621" s="55" t="s">
        <v>3</v>
      </c>
      <c r="E1621" s="457" t="s">
        <v>742</v>
      </c>
      <c r="F1621" s="457"/>
      <c r="G1621" s="46" t="s">
        <v>4</v>
      </c>
      <c r="H1621" s="46" t="s">
        <v>5</v>
      </c>
      <c r="I1621" s="46" t="s">
        <v>6</v>
      </c>
      <c r="J1621" s="110" t="s">
        <v>7</v>
      </c>
    </row>
    <row r="1622" spans="1:10" ht="38.25">
      <c r="A1622" s="125" t="s">
        <v>753</v>
      </c>
      <c r="B1622" s="60" t="s">
        <v>416</v>
      </c>
      <c r="C1622" s="60" t="s">
        <v>12</v>
      </c>
      <c r="D1622" s="59" t="s">
        <v>417</v>
      </c>
      <c r="E1622" s="458" t="s">
        <v>1278</v>
      </c>
      <c r="F1622" s="458"/>
      <c r="G1622" s="60" t="s">
        <v>220</v>
      </c>
      <c r="H1622" s="86">
        <v>1</v>
      </c>
      <c r="I1622" s="87">
        <v>30.65</v>
      </c>
      <c r="J1622" s="126">
        <v>30.65</v>
      </c>
    </row>
    <row r="1623" spans="1:10" ht="25.5">
      <c r="A1623" s="127" t="s">
        <v>755</v>
      </c>
      <c r="B1623" s="62" t="s">
        <v>1402</v>
      </c>
      <c r="C1623" s="62" t="s">
        <v>12</v>
      </c>
      <c r="D1623" s="61" t="s">
        <v>1403</v>
      </c>
      <c r="E1623" s="459" t="s">
        <v>758</v>
      </c>
      <c r="F1623" s="459"/>
      <c r="G1623" s="62" t="s">
        <v>14</v>
      </c>
      <c r="H1623" s="88">
        <v>0.11020000000000001</v>
      </c>
      <c r="I1623" s="89">
        <v>21.35</v>
      </c>
      <c r="J1623" s="128">
        <v>2.35</v>
      </c>
    </row>
    <row r="1624" spans="1:10" ht="25.5">
      <c r="A1624" s="127" t="s">
        <v>755</v>
      </c>
      <c r="B1624" s="62" t="s">
        <v>1279</v>
      </c>
      <c r="C1624" s="62" t="s">
        <v>12</v>
      </c>
      <c r="D1624" s="61" t="s">
        <v>1280</v>
      </c>
      <c r="E1624" s="459" t="s">
        <v>758</v>
      </c>
      <c r="F1624" s="459"/>
      <c r="G1624" s="62" t="s">
        <v>14</v>
      </c>
      <c r="H1624" s="88">
        <v>0.11020000000000001</v>
      </c>
      <c r="I1624" s="89">
        <v>25.5</v>
      </c>
      <c r="J1624" s="128">
        <v>2.81</v>
      </c>
    </row>
    <row r="1625" spans="1:10" ht="25.5">
      <c r="A1625" s="129" t="s">
        <v>743</v>
      </c>
      <c r="B1625" s="64" t="s">
        <v>1490</v>
      </c>
      <c r="C1625" s="64" t="s">
        <v>12</v>
      </c>
      <c r="D1625" s="63" t="s">
        <v>1491</v>
      </c>
      <c r="E1625" s="456" t="s">
        <v>766</v>
      </c>
      <c r="F1625" s="456"/>
      <c r="G1625" s="64" t="s">
        <v>220</v>
      </c>
      <c r="H1625" s="90">
        <v>1.06E-2</v>
      </c>
      <c r="I1625" s="91">
        <v>15.63</v>
      </c>
      <c r="J1625" s="130">
        <v>0.16</v>
      </c>
    </row>
    <row r="1626" spans="1:10" ht="25.5">
      <c r="A1626" s="129" t="s">
        <v>743</v>
      </c>
      <c r="B1626" s="64" t="s">
        <v>1492</v>
      </c>
      <c r="C1626" s="64" t="s">
        <v>12</v>
      </c>
      <c r="D1626" s="63" t="s">
        <v>1493</v>
      </c>
      <c r="E1626" s="456" t="s">
        <v>766</v>
      </c>
      <c r="F1626" s="456"/>
      <c r="G1626" s="64" t="s">
        <v>220</v>
      </c>
      <c r="H1626" s="90">
        <v>1</v>
      </c>
      <c r="I1626" s="91">
        <v>25.33</v>
      </c>
      <c r="J1626" s="130">
        <v>25.33</v>
      </c>
    </row>
    <row r="1627" spans="1:10" ht="25.5">
      <c r="A1627" s="113"/>
      <c r="B1627" s="114"/>
      <c r="C1627" s="114"/>
      <c r="D1627" s="115"/>
      <c r="E1627" s="114" t="s">
        <v>745</v>
      </c>
      <c r="F1627" s="116">
        <v>4.29</v>
      </c>
      <c r="G1627" s="114" t="s">
        <v>746</v>
      </c>
      <c r="H1627" s="116">
        <v>0</v>
      </c>
      <c r="I1627" s="114" t="s">
        <v>747</v>
      </c>
      <c r="J1627" s="117">
        <v>4.29</v>
      </c>
    </row>
    <row r="1628" spans="1:10" ht="25.5">
      <c r="A1628" s="113"/>
      <c r="B1628" s="114"/>
      <c r="C1628" s="114"/>
      <c r="D1628" s="115"/>
      <c r="E1628" s="114" t="s">
        <v>748</v>
      </c>
      <c r="F1628" s="116">
        <v>8.0399999999999991</v>
      </c>
      <c r="G1628" s="114"/>
      <c r="H1628" s="460" t="s">
        <v>749</v>
      </c>
      <c r="I1628" s="460"/>
      <c r="J1628" s="117">
        <v>38.69</v>
      </c>
    </row>
    <row r="1629" spans="1:10" ht="26.25" thickBot="1">
      <c r="A1629" s="118"/>
      <c r="B1629" s="119"/>
      <c r="C1629" s="119"/>
      <c r="D1629" s="120"/>
      <c r="E1629" s="119"/>
      <c r="F1629" s="119"/>
      <c r="G1629" s="119" t="s">
        <v>750</v>
      </c>
      <c r="H1629" s="121" t="s">
        <v>768</v>
      </c>
      <c r="I1629" s="119" t="s">
        <v>752</v>
      </c>
      <c r="J1629" s="122">
        <v>38.69</v>
      </c>
    </row>
    <row r="1630" spans="1:10" ht="15" thickTop="1">
      <c r="A1630" s="123"/>
      <c r="B1630" s="85"/>
      <c r="C1630" s="85"/>
      <c r="D1630" s="58"/>
      <c r="E1630" s="85"/>
      <c r="F1630" s="85"/>
      <c r="G1630" s="85"/>
      <c r="H1630" s="85"/>
      <c r="I1630" s="85"/>
      <c r="J1630" s="124"/>
    </row>
    <row r="1631" spans="1:10" ht="30">
      <c r="A1631" s="109" t="s">
        <v>418</v>
      </c>
      <c r="B1631" s="46" t="s">
        <v>1</v>
      </c>
      <c r="C1631" s="46" t="s">
        <v>2</v>
      </c>
      <c r="D1631" s="55" t="s">
        <v>3</v>
      </c>
      <c r="E1631" s="457" t="s">
        <v>742</v>
      </c>
      <c r="F1631" s="457"/>
      <c r="G1631" s="46" t="s">
        <v>4</v>
      </c>
      <c r="H1631" s="46" t="s">
        <v>5</v>
      </c>
      <c r="I1631" s="46" t="s">
        <v>6</v>
      </c>
      <c r="J1631" s="110" t="s">
        <v>7</v>
      </c>
    </row>
    <row r="1632" spans="1:10" ht="25.5">
      <c r="A1632" s="125" t="s">
        <v>753</v>
      </c>
      <c r="B1632" s="60" t="s">
        <v>419</v>
      </c>
      <c r="C1632" s="60" t="s">
        <v>12</v>
      </c>
      <c r="D1632" s="59" t="s">
        <v>420</v>
      </c>
      <c r="E1632" s="458" t="s">
        <v>1278</v>
      </c>
      <c r="F1632" s="458"/>
      <c r="G1632" s="60" t="s">
        <v>220</v>
      </c>
      <c r="H1632" s="86">
        <v>1</v>
      </c>
      <c r="I1632" s="87">
        <v>335.31</v>
      </c>
      <c r="J1632" s="126">
        <v>335.31</v>
      </c>
    </row>
    <row r="1633" spans="1:10" ht="25.5">
      <c r="A1633" s="127" t="s">
        <v>755</v>
      </c>
      <c r="B1633" s="62" t="s">
        <v>1402</v>
      </c>
      <c r="C1633" s="62" t="s">
        <v>12</v>
      </c>
      <c r="D1633" s="61" t="s">
        <v>1403</v>
      </c>
      <c r="E1633" s="459" t="s">
        <v>758</v>
      </c>
      <c r="F1633" s="459"/>
      <c r="G1633" s="62" t="s">
        <v>14</v>
      </c>
      <c r="H1633" s="88">
        <v>0.4546</v>
      </c>
      <c r="I1633" s="89">
        <v>21.35</v>
      </c>
      <c r="J1633" s="128">
        <v>9.6999999999999993</v>
      </c>
    </row>
    <row r="1634" spans="1:10" ht="25.5">
      <c r="A1634" s="127" t="s">
        <v>755</v>
      </c>
      <c r="B1634" s="62" t="s">
        <v>1279</v>
      </c>
      <c r="C1634" s="62" t="s">
        <v>12</v>
      </c>
      <c r="D1634" s="61" t="s">
        <v>1280</v>
      </c>
      <c r="E1634" s="459" t="s">
        <v>758</v>
      </c>
      <c r="F1634" s="459"/>
      <c r="G1634" s="62" t="s">
        <v>14</v>
      </c>
      <c r="H1634" s="88">
        <v>0.4546</v>
      </c>
      <c r="I1634" s="89">
        <v>25.5</v>
      </c>
      <c r="J1634" s="128">
        <v>11.59</v>
      </c>
    </row>
    <row r="1635" spans="1:10" ht="25.5">
      <c r="A1635" s="129" t="s">
        <v>743</v>
      </c>
      <c r="B1635" s="64" t="s">
        <v>1490</v>
      </c>
      <c r="C1635" s="64" t="s">
        <v>12</v>
      </c>
      <c r="D1635" s="63" t="s">
        <v>1491</v>
      </c>
      <c r="E1635" s="456" t="s">
        <v>766</v>
      </c>
      <c r="F1635" s="456"/>
      <c r="G1635" s="64" t="s">
        <v>220</v>
      </c>
      <c r="H1635" s="90">
        <v>3.0200000000000001E-2</v>
      </c>
      <c r="I1635" s="91">
        <v>15.63</v>
      </c>
      <c r="J1635" s="130">
        <v>0.47</v>
      </c>
    </row>
    <row r="1636" spans="1:10" ht="25.5">
      <c r="A1636" s="129" t="s">
        <v>743</v>
      </c>
      <c r="B1636" s="64" t="s">
        <v>1494</v>
      </c>
      <c r="C1636" s="64" t="s">
        <v>12</v>
      </c>
      <c r="D1636" s="63" t="s">
        <v>1495</v>
      </c>
      <c r="E1636" s="456" t="s">
        <v>766</v>
      </c>
      <c r="F1636" s="456"/>
      <c r="G1636" s="64" t="s">
        <v>220</v>
      </c>
      <c r="H1636" s="90">
        <v>1</v>
      </c>
      <c r="I1636" s="91">
        <v>313.55</v>
      </c>
      <c r="J1636" s="130">
        <v>313.55</v>
      </c>
    </row>
    <row r="1637" spans="1:10" ht="25.5">
      <c r="A1637" s="113"/>
      <c r="B1637" s="114"/>
      <c r="C1637" s="114"/>
      <c r="D1637" s="115"/>
      <c r="E1637" s="114" t="s">
        <v>745</v>
      </c>
      <c r="F1637" s="116">
        <v>17.73</v>
      </c>
      <c r="G1637" s="114" t="s">
        <v>746</v>
      </c>
      <c r="H1637" s="116">
        <v>0</v>
      </c>
      <c r="I1637" s="114" t="s">
        <v>747</v>
      </c>
      <c r="J1637" s="117">
        <v>17.73</v>
      </c>
    </row>
    <row r="1638" spans="1:10" ht="25.5">
      <c r="A1638" s="113"/>
      <c r="B1638" s="114"/>
      <c r="C1638" s="114"/>
      <c r="D1638" s="115"/>
      <c r="E1638" s="114" t="s">
        <v>748</v>
      </c>
      <c r="F1638" s="116">
        <v>87.98</v>
      </c>
      <c r="G1638" s="114"/>
      <c r="H1638" s="460" t="s">
        <v>749</v>
      </c>
      <c r="I1638" s="460"/>
      <c r="J1638" s="117">
        <v>423.29</v>
      </c>
    </row>
    <row r="1639" spans="1:10" ht="26.25" thickBot="1">
      <c r="A1639" s="118"/>
      <c r="B1639" s="119"/>
      <c r="C1639" s="119"/>
      <c r="D1639" s="120"/>
      <c r="E1639" s="119"/>
      <c r="F1639" s="119"/>
      <c r="G1639" s="119" t="s">
        <v>750</v>
      </c>
      <c r="H1639" s="121" t="s">
        <v>768</v>
      </c>
      <c r="I1639" s="119" t="s">
        <v>752</v>
      </c>
      <c r="J1639" s="122">
        <v>423.29</v>
      </c>
    </row>
    <row r="1640" spans="1:10" ht="15" thickTop="1">
      <c r="A1640" s="123"/>
      <c r="B1640" s="85"/>
      <c r="C1640" s="85"/>
      <c r="D1640" s="58"/>
      <c r="E1640" s="85"/>
      <c r="F1640" s="85"/>
      <c r="G1640" s="85"/>
      <c r="H1640" s="85"/>
      <c r="I1640" s="85"/>
      <c r="J1640" s="124"/>
    </row>
    <row r="1641" spans="1:10" ht="30">
      <c r="A1641" s="109" t="s">
        <v>421</v>
      </c>
      <c r="B1641" s="46" t="s">
        <v>1</v>
      </c>
      <c r="C1641" s="46" t="s">
        <v>2</v>
      </c>
      <c r="D1641" s="55" t="s">
        <v>3</v>
      </c>
      <c r="E1641" s="457" t="s">
        <v>742</v>
      </c>
      <c r="F1641" s="457"/>
      <c r="G1641" s="46" t="s">
        <v>4</v>
      </c>
      <c r="H1641" s="46" t="s">
        <v>5</v>
      </c>
      <c r="I1641" s="46" t="s">
        <v>6</v>
      </c>
      <c r="J1641" s="110" t="s">
        <v>7</v>
      </c>
    </row>
    <row r="1642" spans="1:10" ht="38.25">
      <c r="A1642" s="125" t="s">
        <v>753</v>
      </c>
      <c r="B1642" s="60" t="s">
        <v>422</v>
      </c>
      <c r="C1642" s="60" t="s">
        <v>12</v>
      </c>
      <c r="D1642" s="59" t="s">
        <v>423</v>
      </c>
      <c r="E1642" s="458" t="s">
        <v>1278</v>
      </c>
      <c r="F1642" s="458"/>
      <c r="G1642" s="60" t="s">
        <v>220</v>
      </c>
      <c r="H1642" s="86">
        <v>1</v>
      </c>
      <c r="I1642" s="87">
        <v>191.39</v>
      </c>
      <c r="J1642" s="126">
        <v>191.39</v>
      </c>
    </row>
    <row r="1643" spans="1:10" ht="25.5">
      <c r="A1643" s="127" t="s">
        <v>755</v>
      </c>
      <c r="B1643" s="62" t="s">
        <v>1402</v>
      </c>
      <c r="C1643" s="62" t="s">
        <v>12</v>
      </c>
      <c r="D1643" s="61" t="s">
        <v>1403</v>
      </c>
      <c r="E1643" s="459" t="s">
        <v>758</v>
      </c>
      <c r="F1643" s="459"/>
      <c r="G1643" s="62" t="s">
        <v>14</v>
      </c>
      <c r="H1643" s="88">
        <v>0.37430000000000002</v>
      </c>
      <c r="I1643" s="89">
        <v>21.35</v>
      </c>
      <c r="J1643" s="128">
        <v>7.99</v>
      </c>
    </row>
    <row r="1644" spans="1:10" ht="25.5">
      <c r="A1644" s="127" t="s">
        <v>755</v>
      </c>
      <c r="B1644" s="62" t="s">
        <v>1279</v>
      </c>
      <c r="C1644" s="62" t="s">
        <v>12</v>
      </c>
      <c r="D1644" s="61" t="s">
        <v>1280</v>
      </c>
      <c r="E1644" s="459" t="s">
        <v>758</v>
      </c>
      <c r="F1644" s="459"/>
      <c r="G1644" s="62" t="s">
        <v>14</v>
      </c>
      <c r="H1644" s="88">
        <v>0.37430000000000002</v>
      </c>
      <c r="I1644" s="89">
        <v>25.5</v>
      </c>
      <c r="J1644" s="128">
        <v>9.5399999999999991</v>
      </c>
    </row>
    <row r="1645" spans="1:10" ht="25.5">
      <c r="A1645" s="129" t="s">
        <v>743</v>
      </c>
      <c r="B1645" s="64" t="s">
        <v>1496</v>
      </c>
      <c r="C1645" s="64" t="s">
        <v>12</v>
      </c>
      <c r="D1645" s="63" t="s">
        <v>1497</v>
      </c>
      <c r="E1645" s="456" t="s">
        <v>766</v>
      </c>
      <c r="F1645" s="456"/>
      <c r="G1645" s="64" t="s">
        <v>220</v>
      </c>
      <c r="H1645" s="90">
        <v>1</v>
      </c>
      <c r="I1645" s="91">
        <v>173.56</v>
      </c>
      <c r="J1645" s="130">
        <v>173.56</v>
      </c>
    </row>
    <row r="1646" spans="1:10" ht="25.5">
      <c r="A1646" s="129" t="s">
        <v>743</v>
      </c>
      <c r="B1646" s="64" t="s">
        <v>1490</v>
      </c>
      <c r="C1646" s="64" t="s">
        <v>12</v>
      </c>
      <c r="D1646" s="63" t="s">
        <v>1491</v>
      </c>
      <c r="E1646" s="456" t="s">
        <v>766</v>
      </c>
      <c r="F1646" s="456"/>
      <c r="G1646" s="64" t="s">
        <v>220</v>
      </c>
      <c r="H1646" s="90">
        <v>1.9199999999999998E-2</v>
      </c>
      <c r="I1646" s="91">
        <v>15.63</v>
      </c>
      <c r="J1646" s="130">
        <v>0.3</v>
      </c>
    </row>
    <row r="1647" spans="1:10" ht="25.5">
      <c r="A1647" s="113"/>
      <c r="B1647" s="114"/>
      <c r="C1647" s="114"/>
      <c r="D1647" s="115"/>
      <c r="E1647" s="114" t="s">
        <v>745</v>
      </c>
      <c r="F1647" s="116">
        <v>14.6</v>
      </c>
      <c r="G1647" s="114" t="s">
        <v>746</v>
      </c>
      <c r="H1647" s="116">
        <v>0</v>
      </c>
      <c r="I1647" s="114" t="s">
        <v>747</v>
      </c>
      <c r="J1647" s="117">
        <v>14.6</v>
      </c>
    </row>
    <row r="1648" spans="1:10" ht="25.5">
      <c r="A1648" s="113"/>
      <c r="B1648" s="114"/>
      <c r="C1648" s="114"/>
      <c r="D1648" s="115"/>
      <c r="E1648" s="114" t="s">
        <v>748</v>
      </c>
      <c r="F1648" s="116">
        <v>50.22</v>
      </c>
      <c r="G1648" s="114"/>
      <c r="H1648" s="460" t="s">
        <v>749</v>
      </c>
      <c r="I1648" s="460"/>
      <c r="J1648" s="117">
        <v>241.61</v>
      </c>
    </row>
    <row r="1649" spans="1:10" ht="26.25" thickBot="1">
      <c r="A1649" s="118"/>
      <c r="B1649" s="119"/>
      <c r="C1649" s="119"/>
      <c r="D1649" s="120"/>
      <c r="E1649" s="119"/>
      <c r="F1649" s="119"/>
      <c r="G1649" s="119" t="s">
        <v>750</v>
      </c>
      <c r="H1649" s="121" t="s">
        <v>919</v>
      </c>
      <c r="I1649" s="119" t="s">
        <v>752</v>
      </c>
      <c r="J1649" s="122">
        <v>1691.27</v>
      </c>
    </row>
    <row r="1650" spans="1:10" ht="15" thickTop="1">
      <c r="A1650" s="123"/>
      <c r="B1650" s="85"/>
      <c r="C1650" s="85"/>
      <c r="D1650" s="58"/>
      <c r="E1650" s="85"/>
      <c r="F1650" s="85"/>
      <c r="G1650" s="85"/>
      <c r="H1650" s="85"/>
      <c r="I1650" s="85"/>
      <c r="J1650" s="124"/>
    </row>
    <row r="1651" spans="1:10" ht="30">
      <c r="A1651" s="109" t="s">
        <v>424</v>
      </c>
      <c r="B1651" s="46" t="s">
        <v>1</v>
      </c>
      <c r="C1651" s="46" t="s">
        <v>2</v>
      </c>
      <c r="D1651" s="55" t="s">
        <v>3</v>
      </c>
      <c r="E1651" s="457" t="s">
        <v>742</v>
      </c>
      <c r="F1651" s="457"/>
      <c r="G1651" s="46" t="s">
        <v>4</v>
      </c>
      <c r="H1651" s="46" t="s">
        <v>5</v>
      </c>
      <c r="I1651" s="46" t="s">
        <v>6</v>
      </c>
      <c r="J1651" s="110" t="s">
        <v>7</v>
      </c>
    </row>
    <row r="1652" spans="1:10" ht="38.25">
      <c r="A1652" s="125" t="s">
        <v>753</v>
      </c>
      <c r="B1652" s="60" t="s">
        <v>425</v>
      </c>
      <c r="C1652" s="60" t="s">
        <v>12</v>
      </c>
      <c r="D1652" s="59" t="s">
        <v>426</v>
      </c>
      <c r="E1652" s="458" t="s">
        <v>1278</v>
      </c>
      <c r="F1652" s="458"/>
      <c r="G1652" s="60" t="s">
        <v>220</v>
      </c>
      <c r="H1652" s="86">
        <v>1</v>
      </c>
      <c r="I1652" s="87">
        <v>108.02</v>
      </c>
      <c r="J1652" s="126">
        <v>108.02</v>
      </c>
    </row>
    <row r="1653" spans="1:10" ht="25.5">
      <c r="A1653" s="127" t="s">
        <v>755</v>
      </c>
      <c r="B1653" s="62" t="s">
        <v>1279</v>
      </c>
      <c r="C1653" s="62" t="s">
        <v>12</v>
      </c>
      <c r="D1653" s="61" t="s">
        <v>1280</v>
      </c>
      <c r="E1653" s="459" t="s">
        <v>758</v>
      </c>
      <c r="F1653" s="459"/>
      <c r="G1653" s="62" t="s">
        <v>14</v>
      </c>
      <c r="H1653" s="88">
        <v>0.22120000000000001</v>
      </c>
      <c r="I1653" s="89">
        <v>25.5</v>
      </c>
      <c r="J1653" s="128">
        <v>5.64</v>
      </c>
    </row>
    <row r="1654" spans="1:10" ht="25.5">
      <c r="A1654" s="127" t="s">
        <v>755</v>
      </c>
      <c r="B1654" s="62" t="s">
        <v>1402</v>
      </c>
      <c r="C1654" s="62" t="s">
        <v>12</v>
      </c>
      <c r="D1654" s="61" t="s">
        <v>1403</v>
      </c>
      <c r="E1654" s="459" t="s">
        <v>758</v>
      </c>
      <c r="F1654" s="459"/>
      <c r="G1654" s="62" t="s">
        <v>14</v>
      </c>
      <c r="H1654" s="88">
        <v>0.22120000000000001</v>
      </c>
      <c r="I1654" s="89">
        <v>21.35</v>
      </c>
      <c r="J1654" s="128">
        <v>4.72</v>
      </c>
    </row>
    <row r="1655" spans="1:10" ht="25.5">
      <c r="A1655" s="129" t="s">
        <v>743</v>
      </c>
      <c r="B1655" s="64" t="s">
        <v>1498</v>
      </c>
      <c r="C1655" s="64" t="s">
        <v>12</v>
      </c>
      <c r="D1655" s="63" t="s">
        <v>1499</v>
      </c>
      <c r="E1655" s="456" t="s">
        <v>766</v>
      </c>
      <c r="F1655" s="456"/>
      <c r="G1655" s="64" t="s">
        <v>220</v>
      </c>
      <c r="H1655" s="90">
        <v>1</v>
      </c>
      <c r="I1655" s="91">
        <v>97.5</v>
      </c>
      <c r="J1655" s="130">
        <v>97.5</v>
      </c>
    </row>
    <row r="1656" spans="1:10" ht="25.5">
      <c r="A1656" s="129" t="s">
        <v>743</v>
      </c>
      <c r="B1656" s="64" t="s">
        <v>1490</v>
      </c>
      <c r="C1656" s="64" t="s">
        <v>12</v>
      </c>
      <c r="D1656" s="63" t="s">
        <v>1491</v>
      </c>
      <c r="E1656" s="456" t="s">
        <v>766</v>
      </c>
      <c r="F1656" s="456"/>
      <c r="G1656" s="64" t="s">
        <v>220</v>
      </c>
      <c r="H1656" s="90">
        <v>1.06E-2</v>
      </c>
      <c r="I1656" s="91">
        <v>15.63</v>
      </c>
      <c r="J1656" s="130">
        <v>0.16</v>
      </c>
    </row>
    <row r="1657" spans="1:10" ht="25.5">
      <c r="A1657" s="113"/>
      <c r="B1657" s="114"/>
      <c r="C1657" s="114"/>
      <c r="D1657" s="115"/>
      <c r="E1657" s="114" t="s">
        <v>745</v>
      </c>
      <c r="F1657" s="116">
        <v>8.6199999999999992</v>
      </c>
      <c r="G1657" s="114" t="s">
        <v>746</v>
      </c>
      <c r="H1657" s="116">
        <v>0</v>
      </c>
      <c r="I1657" s="114" t="s">
        <v>747</v>
      </c>
      <c r="J1657" s="117">
        <v>8.6199999999999992</v>
      </c>
    </row>
    <row r="1658" spans="1:10" ht="25.5">
      <c r="A1658" s="113"/>
      <c r="B1658" s="114"/>
      <c r="C1658" s="114"/>
      <c r="D1658" s="115"/>
      <c r="E1658" s="114" t="s">
        <v>748</v>
      </c>
      <c r="F1658" s="116">
        <v>28.34</v>
      </c>
      <c r="G1658" s="114"/>
      <c r="H1658" s="460" t="s">
        <v>749</v>
      </c>
      <c r="I1658" s="460"/>
      <c r="J1658" s="117">
        <v>136.36000000000001</v>
      </c>
    </row>
    <row r="1659" spans="1:10" ht="26.25" thickBot="1">
      <c r="A1659" s="118"/>
      <c r="B1659" s="119"/>
      <c r="C1659" s="119"/>
      <c r="D1659" s="120"/>
      <c r="E1659" s="119"/>
      <c r="F1659" s="119"/>
      <c r="G1659" s="119" t="s">
        <v>750</v>
      </c>
      <c r="H1659" s="121" t="s">
        <v>751</v>
      </c>
      <c r="I1659" s="119" t="s">
        <v>752</v>
      </c>
      <c r="J1659" s="122">
        <v>2045.4</v>
      </c>
    </row>
    <row r="1660" spans="1:10" ht="15" thickTop="1">
      <c r="A1660" s="123"/>
      <c r="B1660" s="85"/>
      <c r="C1660" s="85"/>
      <c r="D1660" s="58"/>
      <c r="E1660" s="85"/>
      <c r="F1660" s="85"/>
      <c r="G1660" s="85"/>
      <c r="H1660" s="85"/>
      <c r="I1660" s="85"/>
      <c r="J1660" s="124"/>
    </row>
    <row r="1661" spans="1:10" ht="30">
      <c r="A1661" s="109" t="s">
        <v>427</v>
      </c>
      <c r="B1661" s="46" t="s">
        <v>1</v>
      </c>
      <c r="C1661" s="46" t="s">
        <v>2</v>
      </c>
      <c r="D1661" s="55" t="s">
        <v>3</v>
      </c>
      <c r="E1661" s="457" t="s">
        <v>742</v>
      </c>
      <c r="F1661" s="457"/>
      <c r="G1661" s="46" t="s">
        <v>4</v>
      </c>
      <c r="H1661" s="46" t="s">
        <v>5</v>
      </c>
      <c r="I1661" s="46" t="s">
        <v>6</v>
      </c>
      <c r="J1661" s="110" t="s">
        <v>7</v>
      </c>
    </row>
    <row r="1662" spans="1:10" ht="38.25">
      <c r="A1662" s="125" t="s">
        <v>753</v>
      </c>
      <c r="B1662" s="60" t="s">
        <v>428</v>
      </c>
      <c r="C1662" s="60" t="s">
        <v>12</v>
      </c>
      <c r="D1662" s="59" t="s">
        <v>429</v>
      </c>
      <c r="E1662" s="458" t="s">
        <v>1278</v>
      </c>
      <c r="F1662" s="458"/>
      <c r="G1662" s="60" t="s">
        <v>220</v>
      </c>
      <c r="H1662" s="86">
        <v>1</v>
      </c>
      <c r="I1662" s="87">
        <v>102.48</v>
      </c>
      <c r="J1662" s="126">
        <v>102.48</v>
      </c>
    </row>
    <row r="1663" spans="1:10" ht="25.5">
      <c r="A1663" s="127" t="s">
        <v>755</v>
      </c>
      <c r="B1663" s="62" t="s">
        <v>1279</v>
      </c>
      <c r="C1663" s="62" t="s">
        <v>12</v>
      </c>
      <c r="D1663" s="61" t="s">
        <v>1280</v>
      </c>
      <c r="E1663" s="459" t="s">
        <v>758</v>
      </c>
      <c r="F1663" s="459"/>
      <c r="G1663" s="62" t="s">
        <v>14</v>
      </c>
      <c r="H1663" s="88">
        <v>0.22120000000000001</v>
      </c>
      <c r="I1663" s="89">
        <v>25.5</v>
      </c>
      <c r="J1663" s="128">
        <v>5.64</v>
      </c>
    </row>
    <row r="1664" spans="1:10" ht="25.5">
      <c r="A1664" s="127" t="s">
        <v>755</v>
      </c>
      <c r="B1664" s="62" t="s">
        <v>1402</v>
      </c>
      <c r="C1664" s="62" t="s">
        <v>12</v>
      </c>
      <c r="D1664" s="61" t="s">
        <v>1403</v>
      </c>
      <c r="E1664" s="459" t="s">
        <v>758</v>
      </c>
      <c r="F1664" s="459"/>
      <c r="G1664" s="62" t="s">
        <v>14</v>
      </c>
      <c r="H1664" s="88">
        <v>0.22120000000000001</v>
      </c>
      <c r="I1664" s="89">
        <v>21.35</v>
      </c>
      <c r="J1664" s="128">
        <v>4.72</v>
      </c>
    </row>
    <row r="1665" spans="1:10" ht="25.5">
      <c r="A1665" s="129" t="s">
        <v>743</v>
      </c>
      <c r="B1665" s="64" t="s">
        <v>1490</v>
      </c>
      <c r="C1665" s="64" t="s">
        <v>12</v>
      </c>
      <c r="D1665" s="63" t="s">
        <v>1491</v>
      </c>
      <c r="E1665" s="456" t="s">
        <v>766</v>
      </c>
      <c r="F1665" s="456"/>
      <c r="G1665" s="64" t="s">
        <v>220</v>
      </c>
      <c r="H1665" s="90">
        <v>1.06E-2</v>
      </c>
      <c r="I1665" s="91">
        <v>15.63</v>
      </c>
      <c r="J1665" s="130">
        <v>0.16</v>
      </c>
    </row>
    <row r="1666" spans="1:10" ht="25.5">
      <c r="A1666" s="129" t="s">
        <v>743</v>
      </c>
      <c r="B1666" s="64" t="s">
        <v>1500</v>
      </c>
      <c r="C1666" s="64" t="s">
        <v>12</v>
      </c>
      <c r="D1666" s="63" t="s">
        <v>1501</v>
      </c>
      <c r="E1666" s="456" t="s">
        <v>766</v>
      </c>
      <c r="F1666" s="456"/>
      <c r="G1666" s="64" t="s">
        <v>220</v>
      </c>
      <c r="H1666" s="90">
        <v>1</v>
      </c>
      <c r="I1666" s="91">
        <v>91.96</v>
      </c>
      <c r="J1666" s="130">
        <v>91.96</v>
      </c>
    </row>
    <row r="1667" spans="1:10" ht="25.5">
      <c r="A1667" s="113"/>
      <c r="B1667" s="114"/>
      <c r="C1667" s="114"/>
      <c r="D1667" s="115"/>
      <c r="E1667" s="114" t="s">
        <v>745</v>
      </c>
      <c r="F1667" s="116">
        <v>8.6199999999999992</v>
      </c>
      <c r="G1667" s="114" t="s">
        <v>746</v>
      </c>
      <c r="H1667" s="116">
        <v>0</v>
      </c>
      <c r="I1667" s="114" t="s">
        <v>747</v>
      </c>
      <c r="J1667" s="117">
        <v>8.6199999999999992</v>
      </c>
    </row>
    <row r="1668" spans="1:10" ht="25.5">
      <c r="A1668" s="113"/>
      <c r="B1668" s="114"/>
      <c r="C1668" s="114"/>
      <c r="D1668" s="115"/>
      <c r="E1668" s="114" t="s">
        <v>748</v>
      </c>
      <c r="F1668" s="116">
        <v>26.89</v>
      </c>
      <c r="G1668" s="114"/>
      <c r="H1668" s="460" t="s">
        <v>749</v>
      </c>
      <c r="I1668" s="460"/>
      <c r="J1668" s="117">
        <v>129.37</v>
      </c>
    </row>
    <row r="1669" spans="1:10" ht="26.25" thickBot="1">
      <c r="A1669" s="118"/>
      <c r="B1669" s="119"/>
      <c r="C1669" s="119"/>
      <c r="D1669" s="120"/>
      <c r="E1669" s="119"/>
      <c r="F1669" s="119"/>
      <c r="G1669" s="119" t="s">
        <v>750</v>
      </c>
      <c r="H1669" s="121" t="s">
        <v>1502</v>
      </c>
      <c r="I1669" s="119" t="s">
        <v>752</v>
      </c>
      <c r="J1669" s="122">
        <v>1034.96</v>
      </c>
    </row>
    <row r="1670" spans="1:10" ht="15" thickTop="1">
      <c r="A1670" s="123"/>
      <c r="B1670" s="85"/>
      <c r="C1670" s="85"/>
      <c r="D1670" s="58"/>
      <c r="E1670" s="85"/>
      <c r="F1670" s="85"/>
      <c r="G1670" s="85"/>
      <c r="H1670" s="85"/>
      <c r="I1670" s="85"/>
      <c r="J1670" s="124"/>
    </row>
    <row r="1671" spans="1:10" ht="30">
      <c r="A1671" s="109" t="s">
        <v>430</v>
      </c>
      <c r="B1671" s="46" t="s">
        <v>1</v>
      </c>
      <c r="C1671" s="46" t="s">
        <v>2</v>
      </c>
      <c r="D1671" s="55" t="s">
        <v>3</v>
      </c>
      <c r="E1671" s="457" t="s">
        <v>742</v>
      </c>
      <c r="F1671" s="457"/>
      <c r="G1671" s="46" t="s">
        <v>4</v>
      </c>
      <c r="H1671" s="46" t="s">
        <v>5</v>
      </c>
      <c r="I1671" s="46" t="s">
        <v>6</v>
      </c>
      <c r="J1671" s="110" t="s">
        <v>7</v>
      </c>
    </row>
    <row r="1672" spans="1:10" ht="25.5">
      <c r="A1672" s="125" t="s">
        <v>753</v>
      </c>
      <c r="B1672" s="60" t="s">
        <v>431</v>
      </c>
      <c r="C1672" s="60" t="s">
        <v>12</v>
      </c>
      <c r="D1672" s="59" t="s">
        <v>432</v>
      </c>
      <c r="E1672" s="458" t="s">
        <v>1278</v>
      </c>
      <c r="F1672" s="458"/>
      <c r="G1672" s="60" t="s">
        <v>220</v>
      </c>
      <c r="H1672" s="86">
        <v>1</v>
      </c>
      <c r="I1672" s="87">
        <v>1920.57</v>
      </c>
      <c r="J1672" s="126">
        <v>1920.57</v>
      </c>
    </row>
    <row r="1673" spans="1:10" ht="25.5">
      <c r="A1673" s="127" t="s">
        <v>755</v>
      </c>
      <c r="B1673" s="62" t="s">
        <v>1402</v>
      </c>
      <c r="C1673" s="62" t="s">
        <v>12</v>
      </c>
      <c r="D1673" s="61" t="s">
        <v>1403</v>
      </c>
      <c r="E1673" s="459" t="s">
        <v>758</v>
      </c>
      <c r="F1673" s="459"/>
      <c r="G1673" s="62" t="s">
        <v>14</v>
      </c>
      <c r="H1673" s="88">
        <v>0.33700000000000002</v>
      </c>
      <c r="I1673" s="89">
        <v>21.35</v>
      </c>
      <c r="J1673" s="128">
        <v>7.19</v>
      </c>
    </row>
    <row r="1674" spans="1:10" ht="25.5">
      <c r="A1674" s="127" t="s">
        <v>755</v>
      </c>
      <c r="B1674" s="62" t="s">
        <v>1279</v>
      </c>
      <c r="C1674" s="62" t="s">
        <v>12</v>
      </c>
      <c r="D1674" s="61" t="s">
        <v>1280</v>
      </c>
      <c r="E1674" s="459" t="s">
        <v>758</v>
      </c>
      <c r="F1674" s="459"/>
      <c r="G1674" s="62" t="s">
        <v>14</v>
      </c>
      <c r="H1674" s="88">
        <v>0.33700000000000002</v>
      </c>
      <c r="I1674" s="89">
        <v>25.5</v>
      </c>
      <c r="J1674" s="128">
        <v>8.59</v>
      </c>
    </row>
    <row r="1675" spans="1:10" ht="25.5">
      <c r="A1675" s="129" t="s">
        <v>743</v>
      </c>
      <c r="B1675" s="64" t="s">
        <v>1503</v>
      </c>
      <c r="C1675" s="64" t="s">
        <v>12</v>
      </c>
      <c r="D1675" s="63" t="s">
        <v>1504</v>
      </c>
      <c r="E1675" s="456" t="s">
        <v>766</v>
      </c>
      <c r="F1675" s="456"/>
      <c r="G1675" s="64" t="s">
        <v>220</v>
      </c>
      <c r="H1675" s="90">
        <v>1</v>
      </c>
      <c r="I1675" s="91">
        <v>1904.79</v>
      </c>
      <c r="J1675" s="130">
        <v>1904.79</v>
      </c>
    </row>
    <row r="1676" spans="1:10" ht="25.5">
      <c r="A1676" s="113"/>
      <c r="B1676" s="114"/>
      <c r="C1676" s="114"/>
      <c r="D1676" s="115"/>
      <c r="E1676" s="114" t="s">
        <v>745</v>
      </c>
      <c r="F1676" s="116">
        <v>13.14</v>
      </c>
      <c r="G1676" s="114" t="s">
        <v>746</v>
      </c>
      <c r="H1676" s="116">
        <v>0</v>
      </c>
      <c r="I1676" s="114" t="s">
        <v>747</v>
      </c>
      <c r="J1676" s="117">
        <v>13.14</v>
      </c>
    </row>
    <row r="1677" spans="1:10" ht="25.5">
      <c r="A1677" s="113"/>
      <c r="B1677" s="114"/>
      <c r="C1677" s="114"/>
      <c r="D1677" s="115"/>
      <c r="E1677" s="114" t="s">
        <v>748</v>
      </c>
      <c r="F1677" s="116">
        <v>503.95</v>
      </c>
      <c r="G1677" s="114"/>
      <c r="H1677" s="460" t="s">
        <v>749</v>
      </c>
      <c r="I1677" s="460"/>
      <c r="J1677" s="117">
        <v>2424.52</v>
      </c>
    </row>
    <row r="1678" spans="1:10" ht="26.25" thickBot="1">
      <c r="A1678" s="118"/>
      <c r="B1678" s="119"/>
      <c r="C1678" s="119"/>
      <c r="D1678" s="120"/>
      <c r="E1678" s="119"/>
      <c r="F1678" s="119"/>
      <c r="G1678" s="119" t="s">
        <v>750</v>
      </c>
      <c r="H1678" s="121" t="s">
        <v>1285</v>
      </c>
      <c r="I1678" s="119" t="s">
        <v>752</v>
      </c>
      <c r="J1678" s="122">
        <v>4849.04</v>
      </c>
    </row>
    <row r="1679" spans="1:10" ht="15" thickTop="1">
      <c r="A1679" s="123"/>
      <c r="B1679" s="85"/>
      <c r="C1679" s="85"/>
      <c r="D1679" s="58"/>
      <c r="E1679" s="85"/>
      <c r="F1679" s="85"/>
      <c r="G1679" s="85"/>
      <c r="H1679" s="85"/>
      <c r="I1679" s="85"/>
      <c r="J1679" s="124"/>
    </row>
    <row r="1680" spans="1:10">
      <c r="A1680" s="107" t="s">
        <v>433</v>
      </c>
      <c r="B1680" s="82"/>
      <c r="C1680" s="82"/>
      <c r="D1680" s="54" t="s">
        <v>434</v>
      </c>
      <c r="E1680" s="82"/>
      <c r="F1680" s="461"/>
      <c r="G1680" s="461"/>
      <c r="H1680" s="82"/>
      <c r="I1680" s="82"/>
      <c r="J1680" s="108">
        <v>14220.89</v>
      </c>
    </row>
    <row r="1681" spans="1:10">
      <c r="A1681" s="107" t="s">
        <v>435</v>
      </c>
      <c r="B1681" s="82"/>
      <c r="C1681" s="82"/>
      <c r="D1681" s="54" t="s">
        <v>436</v>
      </c>
      <c r="E1681" s="82"/>
      <c r="F1681" s="461"/>
      <c r="G1681" s="461"/>
      <c r="H1681" s="82"/>
      <c r="I1681" s="82"/>
      <c r="J1681" s="108">
        <v>5287.09</v>
      </c>
    </row>
    <row r="1682" spans="1:10" ht="30">
      <c r="A1682" s="109" t="s">
        <v>437</v>
      </c>
      <c r="B1682" s="46" t="s">
        <v>1</v>
      </c>
      <c r="C1682" s="46" t="s">
        <v>2</v>
      </c>
      <c r="D1682" s="55" t="s">
        <v>3</v>
      </c>
      <c r="E1682" s="457" t="s">
        <v>742</v>
      </c>
      <c r="F1682" s="457"/>
      <c r="G1682" s="46" t="s">
        <v>4</v>
      </c>
      <c r="H1682" s="46" t="s">
        <v>5</v>
      </c>
      <c r="I1682" s="46" t="s">
        <v>6</v>
      </c>
      <c r="J1682" s="110" t="s">
        <v>7</v>
      </c>
    </row>
    <row r="1683" spans="1:10" ht="38.25">
      <c r="A1683" s="125" t="s">
        <v>753</v>
      </c>
      <c r="B1683" s="60" t="s">
        <v>438</v>
      </c>
      <c r="C1683" s="60" t="s">
        <v>12</v>
      </c>
      <c r="D1683" s="59" t="s">
        <v>439</v>
      </c>
      <c r="E1683" s="458" t="s">
        <v>1278</v>
      </c>
      <c r="F1683" s="458"/>
      <c r="G1683" s="60" t="s">
        <v>70</v>
      </c>
      <c r="H1683" s="86">
        <v>1</v>
      </c>
      <c r="I1683" s="87">
        <v>24.71</v>
      </c>
      <c r="J1683" s="126">
        <v>24.71</v>
      </c>
    </row>
    <row r="1684" spans="1:10" ht="25.5">
      <c r="A1684" s="127" t="s">
        <v>755</v>
      </c>
      <c r="B1684" s="62" t="s">
        <v>1279</v>
      </c>
      <c r="C1684" s="62" t="s">
        <v>12</v>
      </c>
      <c r="D1684" s="61" t="s">
        <v>1280</v>
      </c>
      <c r="E1684" s="459" t="s">
        <v>758</v>
      </c>
      <c r="F1684" s="459"/>
      <c r="G1684" s="62" t="s">
        <v>14</v>
      </c>
      <c r="H1684" s="88">
        <v>7.5800000000000006E-2</v>
      </c>
      <c r="I1684" s="89">
        <v>25.5</v>
      </c>
      <c r="J1684" s="128">
        <v>1.93</v>
      </c>
    </row>
    <row r="1685" spans="1:10" ht="25.5">
      <c r="A1685" s="127" t="s">
        <v>755</v>
      </c>
      <c r="B1685" s="62" t="s">
        <v>1402</v>
      </c>
      <c r="C1685" s="62" t="s">
        <v>12</v>
      </c>
      <c r="D1685" s="61" t="s">
        <v>1403</v>
      </c>
      <c r="E1685" s="459" t="s">
        <v>758</v>
      </c>
      <c r="F1685" s="459"/>
      <c r="G1685" s="62" t="s">
        <v>14</v>
      </c>
      <c r="H1685" s="88">
        <v>7.5800000000000006E-2</v>
      </c>
      <c r="I1685" s="89">
        <v>21.35</v>
      </c>
      <c r="J1685" s="128">
        <v>1.61</v>
      </c>
    </row>
    <row r="1686" spans="1:10">
      <c r="A1686" s="129" t="s">
        <v>743</v>
      </c>
      <c r="B1686" s="64" t="s">
        <v>1406</v>
      </c>
      <c r="C1686" s="64" t="s">
        <v>12</v>
      </c>
      <c r="D1686" s="63" t="s">
        <v>1407</v>
      </c>
      <c r="E1686" s="456" t="s">
        <v>766</v>
      </c>
      <c r="F1686" s="456"/>
      <c r="G1686" s="64" t="s">
        <v>220</v>
      </c>
      <c r="H1686" s="90">
        <v>4.2000000000000003E-2</v>
      </c>
      <c r="I1686" s="91">
        <v>2.17</v>
      </c>
      <c r="J1686" s="130">
        <v>0.09</v>
      </c>
    </row>
    <row r="1687" spans="1:10" ht="25.5">
      <c r="A1687" s="129" t="s">
        <v>743</v>
      </c>
      <c r="B1687" s="64" t="s">
        <v>1505</v>
      </c>
      <c r="C1687" s="64" t="s">
        <v>12</v>
      </c>
      <c r="D1687" s="63" t="s">
        <v>1506</v>
      </c>
      <c r="E1687" s="456" t="s">
        <v>766</v>
      </c>
      <c r="F1687" s="456"/>
      <c r="G1687" s="64" t="s">
        <v>70</v>
      </c>
      <c r="H1687" s="90">
        <v>1.0353000000000001</v>
      </c>
      <c r="I1687" s="91">
        <v>20.37</v>
      </c>
      <c r="J1687" s="130">
        <v>21.08</v>
      </c>
    </row>
    <row r="1688" spans="1:10" ht="25.5">
      <c r="A1688" s="113"/>
      <c r="B1688" s="114"/>
      <c r="C1688" s="114"/>
      <c r="D1688" s="115"/>
      <c r="E1688" s="114" t="s">
        <v>745</v>
      </c>
      <c r="F1688" s="116">
        <v>2.95</v>
      </c>
      <c r="G1688" s="114" t="s">
        <v>746</v>
      </c>
      <c r="H1688" s="116">
        <v>0</v>
      </c>
      <c r="I1688" s="114" t="s">
        <v>747</v>
      </c>
      <c r="J1688" s="117">
        <v>2.95</v>
      </c>
    </row>
    <row r="1689" spans="1:10" ht="25.5">
      <c r="A1689" s="113"/>
      <c r="B1689" s="114"/>
      <c r="C1689" s="114"/>
      <c r="D1689" s="115"/>
      <c r="E1689" s="114" t="s">
        <v>748</v>
      </c>
      <c r="F1689" s="116">
        <v>6.48</v>
      </c>
      <c r="G1689" s="114"/>
      <c r="H1689" s="460" t="s">
        <v>749</v>
      </c>
      <c r="I1689" s="460"/>
      <c r="J1689" s="117">
        <v>31.19</v>
      </c>
    </row>
    <row r="1690" spans="1:10" ht="26.25" thickBot="1">
      <c r="A1690" s="118"/>
      <c r="B1690" s="119"/>
      <c r="C1690" s="119"/>
      <c r="D1690" s="120"/>
      <c r="E1690" s="119"/>
      <c r="F1690" s="119"/>
      <c r="G1690" s="119" t="s">
        <v>750</v>
      </c>
      <c r="H1690" s="121" t="s">
        <v>1507</v>
      </c>
      <c r="I1690" s="119" t="s">
        <v>752</v>
      </c>
      <c r="J1690" s="122">
        <v>1684.26</v>
      </c>
    </row>
    <row r="1691" spans="1:10" ht="15" thickTop="1">
      <c r="A1691" s="123"/>
      <c r="B1691" s="85"/>
      <c r="C1691" s="85"/>
      <c r="D1691" s="58"/>
      <c r="E1691" s="85"/>
      <c r="F1691" s="85"/>
      <c r="G1691" s="85"/>
      <c r="H1691" s="85"/>
      <c r="I1691" s="85"/>
      <c r="J1691" s="124"/>
    </row>
    <row r="1692" spans="1:10" ht="30">
      <c r="A1692" s="109" t="s">
        <v>440</v>
      </c>
      <c r="B1692" s="46" t="s">
        <v>1</v>
      </c>
      <c r="C1692" s="46" t="s">
        <v>2</v>
      </c>
      <c r="D1692" s="55" t="s">
        <v>3</v>
      </c>
      <c r="E1692" s="457" t="s">
        <v>742</v>
      </c>
      <c r="F1692" s="457"/>
      <c r="G1692" s="46" t="s">
        <v>4</v>
      </c>
      <c r="H1692" s="46" t="s">
        <v>5</v>
      </c>
      <c r="I1692" s="46" t="s">
        <v>6</v>
      </c>
      <c r="J1692" s="110" t="s">
        <v>7</v>
      </c>
    </row>
    <row r="1693" spans="1:10" ht="38.25">
      <c r="A1693" s="125" t="s">
        <v>753</v>
      </c>
      <c r="B1693" s="60" t="s">
        <v>441</v>
      </c>
      <c r="C1693" s="60" t="s">
        <v>12</v>
      </c>
      <c r="D1693" s="59" t="s">
        <v>442</v>
      </c>
      <c r="E1693" s="458" t="s">
        <v>1278</v>
      </c>
      <c r="F1693" s="458"/>
      <c r="G1693" s="60" t="s">
        <v>70</v>
      </c>
      <c r="H1693" s="86">
        <v>1</v>
      </c>
      <c r="I1693" s="87">
        <v>50.82</v>
      </c>
      <c r="J1693" s="126">
        <v>50.82</v>
      </c>
    </row>
    <row r="1694" spans="1:10" ht="25.5">
      <c r="A1694" s="127" t="s">
        <v>755</v>
      </c>
      <c r="B1694" s="62" t="s">
        <v>1279</v>
      </c>
      <c r="C1694" s="62" t="s">
        <v>12</v>
      </c>
      <c r="D1694" s="61" t="s">
        <v>1280</v>
      </c>
      <c r="E1694" s="459" t="s">
        <v>758</v>
      </c>
      <c r="F1694" s="459"/>
      <c r="G1694" s="62" t="s">
        <v>14</v>
      </c>
      <c r="H1694" s="88">
        <v>0.13089999999999999</v>
      </c>
      <c r="I1694" s="89">
        <v>25.5</v>
      </c>
      <c r="J1694" s="128">
        <v>3.33</v>
      </c>
    </row>
    <row r="1695" spans="1:10" ht="25.5">
      <c r="A1695" s="127" t="s">
        <v>755</v>
      </c>
      <c r="B1695" s="62" t="s">
        <v>1402</v>
      </c>
      <c r="C1695" s="62" t="s">
        <v>12</v>
      </c>
      <c r="D1695" s="61" t="s">
        <v>1403</v>
      </c>
      <c r="E1695" s="459" t="s">
        <v>758</v>
      </c>
      <c r="F1695" s="459"/>
      <c r="G1695" s="62" t="s">
        <v>14</v>
      </c>
      <c r="H1695" s="88">
        <v>0.13089999999999999</v>
      </c>
      <c r="I1695" s="89">
        <v>21.35</v>
      </c>
      <c r="J1695" s="128">
        <v>2.79</v>
      </c>
    </row>
    <row r="1696" spans="1:10" ht="25.5">
      <c r="A1696" s="129" t="s">
        <v>743</v>
      </c>
      <c r="B1696" s="64" t="s">
        <v>1508</v>
      </c>
      <c r="C1696" s="64" t="s">
        <v>12</v>
      </c>
      <c r="D1696" s="63" t="s">
        <v>1509</v>
      </c>
      <c r="E1696" s="456" t="s">
        <v>766</v>
      </c>
      <c r="F1696" s="456"/>
      <c r="G1696" s="64" t="s">
        <v>70</v>
      </c>
      <c r="H1696" s="90">
        <v>1.0353000000000001</v>
      </c>
      <c r="I1696" s="91">
        <v>43.04</v>
      </c>
      <c r="J1696" s="130">
        <v>44.55</v>
      </c>
    </row>
    <row r="1697" spans="1:10">
      <c r="A1697" s="129" t="s">
        <v>743</v>
      </c>
      <c r="B1697" s="64" t="s">
        <v>1406</v>
      </c>
      <c r="C1697" s="64" t="s">
        <v>12</v>
      </c>
      <c r="D1697" s="63" t="s">
        <v>1407</v>
      </c>
      <c r="E1697" s="456" t="s">
        <v>766</v>
      </c>
      <c r="F1697" s="456"/>
      <c r="G1697" s="64" t="s">
        <v>220</v>
      </c>
      <c r="H1697" s="90">
        <v>7.2999999999999995E-2</v>
      </c>
      <c r="I1697" s="91">
        <v>2.17</v>
      </c>
      <c r="J1697" s="130">
        <v>0.15</v>
      </c>
    </row>
    <row r="1698" spans="1:10" ht="25.5">
      <c r="A1698" s="113"/>
      <c r="B1698" s="114"/>
      <c r="C1698" s="114"/>
      <c r="D1698" s="115"/>
      <c r="E1698" s="114" t="s">
        <v>745</v>
      </c>
      <c r="F1698" s="116">
        <v>5.0999999999999996</v>
      </c>
      <c r="G1698" s="114" t="s">
        <v>746</v>
      </c>
      <c r="H1698" s="116">
        <v>0</v>
      </c>
      <c r="I1698" s="114" t="s">
        <v>747</v>
      </c>
      <c r="J1698" s="117">
        <v>5.0999999999999996</v>
      </c>
    </row>
    <row r="1699" spans="1:10" ht="25.5">
      <c r="A1699" s="113"/>
      <c r="B1699" s="114"/>
      <c r="C1699" s="114"/>
      <c r="D1699" s="115"/>
      <c r="E1699" s="114" t="s">
        <v>748</v>
      </c>
      <c r="F1699" s="116">
        <v>13.33</v>
      </c>
      <c r="G1699" s="114"/>
      <c r="H1699" s="460" t="s">
        <v>749</v>
      </c>
      <c r="I1699" s="460"/>
      <c r="J1699" s="117">
        <v>64.150000000000006</v>
      </c>
    </row>
    <row r="1700" spans="1:10" ht="26.25" thickBot="1">
      <c r="A1700" s="118"/>
      <c r="B1700" s="119"/>
      <c r="C1700" s="119"/>
      <c r="D1700" s="120"/>
      <c r="E1700" s="119"/>
      <c r="F1700" s="119"/>
      <c r="G1700" s="119" t="s">
        <v>750</v>
      </c>
      <c r="H1700" s="121" t="s">
        <v>1228</v>
      </c>
      <c r="I1700" s="119" t="s">
        <v>752</v>
      </c>
      <c r="J1700" s="122">
        <v>769.8</v>
      </c>
    </row>
    <row r="1701" spans="1:10" ht="15" thickTop="1">
      <c r="A1701" s="123"/>
      <c r="B1701" s="85"/>
      <c r="C1701" s="85"/>
      <c r="D1701" s="58"/>
      <c r="E1701" s="85"/>
      <c r="F1701" s="85"/>
      <c r="G1701" s="85"/>
      <c r="H1701" s="85"/>
      <c r="I1701" s="85"/>
      <c r="J1701" s="124"/>
    </row>
    <row r="1702" spans="1:10" ht="30">
      <c r="A1702" s="109" t="s">
        <v>443</v>
      </c>
      <c r="B1702" s="46" t="s">
        <v>1</v>
      </c>
      <c r="C1702" s="46" t="s">
        <v>2</v>
      </c>
      <c r="D1702" s="55" t="s">
        <v>3</v>
      </c>
      <c r="E1702" s="457" t="s">
        <v>742</v>
      </c>
      <c r="F1702" s="457"/>
      <c r="G1702" s="46" t="s">
        <v>4</v>
      </c>
      <c r="H1702" s="46" t="s">
        <v>5</v>
      </c>
      <c r="I1702" s="46" t="s">
        <v>6</v>
      </c>
      <c r="J1702" s="110" t="s">
        <v>7</v>
      </c>
    </row>
    <row r="1703" spans="1:10" ht="38.25">
      <c r="A1703" s="125" t="s">
        <v>753</v>
      </c>
      <c r="B1703" s="60" t="s">
        <v>441</v>
      </c>
      <c r="C1703" s="60" t="s">
        <v>12</v>
      </c>
      <c r="D1703" s="59" t="s">
        <v>442</v>
      </c>
      <c r="E1703" s="458" t="s">
        <v>1278</v>
      </c>
      <c r="F1703" s="458"/>
      <c r="G1703" s="60" t="s">
        <v>70</v>
      </c>
      <c r="H1703" s="86">
        <v>1</v>
      </c>
      <c r="I1703" s="87">
        <v>50.82</v>
      </c>
      <c r="J1703" s="126">
        <v>50.82</v>
      </c>
    </row>
    <row r="1704" spans="1:10" ht="25.5">
      <c r="A1704" s="127" t="s">
        <v>755</v>
      </c>
      <c r="B1704" s="62" t="s">
        <v>1279</v>
      </c>
      <c r="C1704" s="62" t="s">
        <v>12</v>
      </c>
      <c r="D1704" s="61" t="s">
        <v>1280</v>
      </c>
      <c r="E1704" s="459" t="s">
        <v>758</v>
      </c>
      <c r="F1704" s="459"/>
      <c r="G1704" s="62" t="s">
        <v>14</v>
      </c>
      <c r="H1704" s="88">
        <v>0.13089999999999999</v>
      </c>
      <c r="I1704" s="89">
        <v>25.5</v>
      </c>
      <c r="J1704" s="128">
        <v>3.33</v>
      </c>
    </row>
    <row r="1705" spans="1:10" ht="25.5">
      <c r="A1705" s="127" t="s">
        <v>755</v>
      </c>
      <c r="B1705" s="62" t="s">
        <v>1402</v>
      </c>
      <c r="C1705" s="62" t="s">
        <v>12</v>
      </c>
      <c r="D1705" s="61" t="s">
        <v>1403</v>
      </c>
      <c r="E1705" s="459" t="s">
        <v>758</v>
      </c>
      <c r="F1705" s="459"/>
      <c r="G1705" s="62" t="s">
        <v>14</v>
      </c>
      <c r="H1705" s="88">
        <v>0.13089999999999999</v>
      </c>
      <c r="I1705" s="89">
        <v>21.35</v>
      </c>
      <c r="J1705" s="128">
        <v>2.79</v>
      </c>
    </row>
    <row r="1706" spans="1:10" ht="25.5">
      <c r="A1706" s="129" t="s">
        <v>743</v>
      </c>
      <c r="B1706" s="64" t="s">
        <v>1508</v>
      </c>
      <c r="C1706" s="64" t="s">
        <v>12</v>
      </c>
      <c r="D1706" s="63" t="s">
        <v>1509</v>
      </c>
      <c r="E1706" s="456" t="s">
        <v>766</v>
      </c>
      <c r="F1706" s="456"/>
      <c r="G1706" s="64" t="s">
        <v>70</v>
      </c>
      <c r="H1706" s="90">
        <v>1.0353000000000001</v>
      </c>
      <c r="I1706" s="91">
        <v>43.04</v>
      </c>
      <c r="J1706" s="130">
        <v>44.55</v>
      </c>
    </row>
    <row r="1707" spans="1:10">
      <c r="A1707" s="129" t="s">
        <v>743</v>
      </c>
      <c r="B1707" s="64" t="s">
        <v>1406</v>
      </c>
      <c r="C1707" s="64" t="s">
        <v>12</v>
      </c>
      <c r="D1707" s="63" t="s">
        <v>1407</v>
      </c>
      <c r="E1707" s="456" t="s">
        <v>766</v>
      </c>
      <c r="F1707" s="456"/>
      <c r="G1707" s="64" t="s">
        <v>220</v>
      </c>
      <c r="H1707" s="90">
        <v>7.2999999999999995E-2</v>
      </c>
      <c r="I1707" s="91">
        <v>2.17</v>
      </c>
      <c r="J1707" s="130">
        <v>0.15</v>
      </c>
    </row>
    <row r="1708" spans="1:10" ht="25.5">
      <c r="A1708" s="113"/>
      <c r="B1708" s="114"/>
      <c r="C1708" s="114"/>
      <c r="D1708" s="115"/>
      <c r="E1708" s="114" t="s">
        <v>745</v>
      </c>
      <c r="F1708" s="116">
        <v>5.0999999999999996</v>
      </c>
      <c r="G1708" s="114" t="s">
        <v>746</v>
      </c>
      <c r="H1708" s="116">
        <v>0</v>
      </c>
      <c r="I1708" s="114" t="s">
        <v>747</v>
      </c>
      <c r="J1708" s="117">
        <v>5.0999999999999996</v>
      </c>
    </row>
    <row r="1709" spans="1:10" ht="25.5">
      <c r="A1709" s="113"/>
      <c r="B1709" s="114"/>
      <c r="C1709" s="114"/>
      <c r="D1709" s="115"/>
      <c r="E1709" s="114" t="s">
        <v>748</v>
      </c>
      <c r="F1709" s="116">
        <v>13.33</v>
      </c>
      <c r="G1709" s="114"/>
      <c r="H1709" s="460" t="s">
        <v>749</v>
      </c>
      <c r="I1709" s="460"/>
      <c r="J1709" s="117">
        <v>64.150000000000006</v>
      </c>
    </row>
    <row r="1710" spans="1:10" ht="26.25" thickBot="1">
      <c r="A1710" s="118"/>
      <c r="B1710" s="119"/>
      <c r="C1710" s="119"/>
      <c r="D1710" s="120"/>
      <c r="E1710" s="119"/>
      <c r="F1710" s="119"/>
      <c r="G1710" s="119" t="s">
        <v>750</v>
      </c>
      <c r="H1710" s="121" t="s">
        <v>751</v>
      </c>
      <c r="I1710" s="119" t="s">
        <v>752</v>
      </c>
      <c r="J1710" s="122">
        <v>962.25</v>
      </c>
    </row>
    <row r="1711" spans="1:10" ht="15" thickTop="1">
      <c r="A1711" s="123"/>
      <c r="B1711" s="85"/>
      <c r="C1711" s="85"/>
      <c r="D1711" s="58"/>
      <c r="E1711" s="85"/>
      <c r="F1711" s="85"/>
      <c r="G1711" s="85"/>
      <c r="H1711" s="85"/>
      <c r="I1711" s="85"/>
      <c r="J1711" s="124"/>
    </row>
    <row r="1712" spans="1:10" ht="30">
      <c r="A1712" s="109" t="s">
        <v>444</v>
      </c>
      <c r="B1712" s="46" t="s">
        <v>1</v>
      </c>
      <c r="C1712" s="46" t="s">
        <v>2</v>
      </c>
      <c r="D1712" s="55" t="s">
        <v>3</v>
      </c>
      <c r="E1712" s="457" t="s">
        <v>742</v>
      </c>
      <c r="F1712" s="457"/>
      <c r="G1712" s="46" t="s">
        <v>4</v>
      </c>
      <c r="H1712" s="46" t="s">
        <v>5</v>
      </c>
      <c r="I1712" s="46" t="s">
        <v>6</v>
      </c>
      <c r="J1712" s="110" t="s">
        <v>7</v>
      </c>
    </row>
    <row r="1713" spans="1:10" ht="51">
      <c r="A1713" s="125" t="s">
        <v>753</v>
      </c>
      <c r="B1713" s="60" t="s">
        <v>445</v>
      </c>
      <c r="C1713" s="60" t="s">
        <v>12</v>
      </c>
      <c r="D1713" s="59" t="s">
        <v>446</v>
      </c>
      <c r="E1713" s="458" t="s">
        <v>1278</v>
      </c>
      <c r="F1713" s="458"/>
      <c r="G1713" s="60" t="s">
        <v>220</v>
      </c>
      <c r="H1713" s="86">
        <v>1</v>
      </c>
      <c r="I1713" s="87">
        <v>26.34</v>
      </c>
      <c r="J1713" s="126">
        <v>26.34</v>
      </c>
    </row>
    <row r="1714" spans="1:10" ht="25.5">
      <c r="A1714" s="127" t="s">
        <v>755</v>
      </c>
      <c r="B1714" s="62" t="s">
        <v>1279</v>
      </c>
      <c r="C1714" s="62" t="s">
        <v>12</v>
      </c>
      <c r="D1714" s="61" t="s">
        <v>1280</v>
      </c>
      <c r="E1714" s="459" t="s">
        <v>758</v>
      </c>
      <c r="F1714" s="459"/>
      <c r="G1714" s="62" t="s">
        <v>14</v>
      </c>
      <c r="H1714" s="88">
        <v>0.19259999999999999</v>
      </c>
      <c r="I1714" s="89">
        <v>25.5</v>
      </c>
      <c r="J1714" s="128">
        <v>4.91</v>
      </c>
    </row>
    <row r="1715" spans="1:10" ht="25.5">
      <c r="A1715" s="127" t="s">
        <v>755</v>
      </c>
      <c r="B1715" s="62" t="s">
        <v>1402</v>
      </c>
      <c r="C1715" s="62" t="s">
        <v>12</v>
      </c>
      <c r="D1715" s="61" t="s">
        <v>1403</v>
      </c>
      <c r="E1715" s="459" t="s">
        <v>758</v>
      </c>
      <c r="F1715" s="459"/>
      <c r="G1715" s="62" t="s">
        <v>14</v>
      </c>
      <c r="H1715" s="88">
        <v>0.19259999999999999</v>
      </c>
      <c r="I1715" s="89">
        <v>21.35</v>
      </c>
      <c r="J1715" s="128">
        <v>4.1100000000000003</v>
      </c>
    </row>
    <row r="1716" spans="1:10" ht="38.25">
      <c r="A1716" s="129" t="s">
        <v>743</v>
      </c>
      <c r="B1716" s="64" t="s">
        <v>1510</v>
      </c>
      <c r="C1716" s="64" t="s">
        <v>12</v>
      </c>
      <c r="D1716" s="63" t="s">
        <v>1511</v>
      </c>
      <c r="E1716" s="456" t="s">
        <v>766</v>
      </c>
      <c r="F1716" s="456"/>
      <c r="G1716" s="64" t="s">
        <v>220</v>
      </c>
      <c r="H1716" s="90">
        <v>0.115</v>
      </c>
      <c r="I1716" s="91">
        <v>28.58</v>
      </c>
      <c r="J1716" s="130">
        <v>3.28</v>
      </c>
    </row>
    <row r="1717" spans="1:10" ht="25.5">
      <c r="A1717" s="129" t="s">
        <v>743</v>
      </c>
      <c r="B1717" s="64" t="s">
        <v>1512</v>
      </c>
      <c r="C1717" s="64" t="s">
        <v>12</v>
      </c>
      <c r="D1717" s="63" t="s">
        <v>1513</v>
      </c>
      <c r="E1717" s="456" t="s">
        <v>766</v>
      </c>
      <c r="F1717" s="456"/>
      <c r="G1717" s="64" t="s">
        <v>220</v>
      </c>
      <c r="H1717" s="90">
        <v>2</v>
      </c>
      <c r="I1717" s="91">
        <v>3.7</v>
      </c>
      <c r="J1717" s="130">
        <v>7.4</v>
      </c>
    </row>
    <row r="1718" spans="1:10" ht="25.5">
      <c r="A1718" s="129" t="s">
        <v>743</v>
      </c>
      <c r="B1718" s="64" t="s">
        <v>1514</v>
      </c>
      <c r="C1718" s="64" t="s">
        <v>12</v>
      </c>
      <c r="D1718" s="63" t="s">
        <v>1515</v>
      </c>
      <c r="E1718" s="456" t="s">
        <v>766</v>
      </c>
      <c r="F1718" s="456"/>
      <c r="G1718" s="64" t="s">
        <v>220</v>
      </c>
      <c r="H1718" s="90">
        <v>1</v>
      </c>
      <c r="I1718" s="91">
        <v>6.64</v>
      </c>
      <c r="J1718" s="130">
        <v>6.64</v>
      </c>
    </row>
    <row r="1719" spans="1:10" ht="25.5">
      <c r="A1719" s="113"/>
      <c r="B1719" s="114"/>
      <c r="C1719" s="114"/>
      <c r="D1719" s="115"/>
      <c r="E1719" s="114" t="s">
        <v>745</v>
      </c>
      <c r="F1719" s="116">
        <v>7.5</v>
      </c>
      <c r="G1719" s="114" t="s">
        <v>746</v>
      </c>
      <c r="H1719" s="116">
        <v>0</v>
      </c>
      <c r="I1719" s="114" t="s">
        <v>747</v>
      </c>
      <c r="J1719" s="117">
        <v>7.5</v>
      </c>
    </row>
    <row r="1720" spans="1:10" ht="25.5">
      <c r="A1720" s="113"/>
      <c r="B1720" s="114"/>
      <c r="C1720" s="114"/>
      <c r="D1720" s="115"/>
      <c r="E1720" s="114" t="s">
        <v>748</v>
      </c>
      <c r="F1720" s="116">
        <v>6.91</v>
      </c>
      <c r="G1720" s="114"/>
      <c r="H1720" s="460" t="s">
        <v>749</v>
      </c>
      <c r="I1720" s="460"/>
      <c r="J1720" s="117">
        <v>33.25</v>
      </c>
    </row>
    <row r="1721" spans="1:10" ht="26.25" thickBot="1">
      <c r="A1721" s="118"/>
      <c r="B1721" s="119"/>
      <c r="C1721" s="119"/>
      <c r="D1721" s="120"/>
      <c r="E1721" s="119"/>
      <c r="F1721" s="119"/>
      <c r="G1721" s="119" t="s">
        <v>750</v>
      </c>
      <c r="H1721" s="121" t="s">
        <v>1516</v>
      </c>
      <c r="I1721" s="119" t="s">
        <v>752</v>
      </c>
      <c r="J1721" s="122">
        <v>731.5</v>
      </c>
    </row>
    <row r="1722" spans="1:10" ht="15" thickTop="1">
      <c r="A1722" s="123"/>
      <c r="B1722" s="85"/>
      <c r="C1722" s="85"/>
      <c r="D1722" s="58"/>
      <c r="E1722" s="85"/>
      <c r="F1722" s="85"/>
      <c r="G1722" s="85"/>
      <c r="H1722" s="85"/>
      <c r="I1722" s="85"/>
      <c r="J1722" s="124"/>
    </row>
    <row r="1723" spans="1:10" ht="30">
      <c r="A1723" s="109" t="s">
        <v>447</v>
      </c>
      <c r="B1723" s="46" t="s">
        <v>1</v>
      </c>
      <c r="C1723" s="46" t="s">
        <v>2</v>
      </c>
      <c r="D1723" s="55" t="s">
        <v>3</v>
      </c>
      <c r="E1723" s="457" t="s">
        <v>742</v>
      </c>
      <c r="F1723" s="457"/>
      <c r="G1723" s="46" t="s">
        <v>4</v>
      </c>
      <c r="H1723" s="46" t="s">
        <v>5</v>
      </c>
      <c r="I1723" s="46" t="s">
        <v>6</v>
      </c>
      <c r="J1723" s="110" t="s">
        <v>7</v>
      </c>
    </row>
    <row r="1724" spans="1:10" ht="51">
      <c r="A1724" s="125" t="s">
        <v>753</v>
      </c>
      <c r="B1724" s="60" t="s">
        <v>448</v>
      </c>
      <c r="C1724" s="60" t="s">
        <v>12</v>
      </c>
      <c r="D1724" s="59" t="s">
        <v>449</v>
      </c>
      <c r="E1724" s="458" t="s">
        <v>1278</v>
      </c>
      <c r="F1724" s="458"/>
      <c r="G1724" s="60" t="s">
        <v>220</v>
      </c>
      <c r="H1724" s="86">
        <v>1</v>
      </c>
      <c r="I1724" s="87">
        <v>25.73</v>
      </c>
      <c r="J1724" s="126">
        <v>25.73</v>
      </c>
    </row>
    <row r="1725" spans="1:10" ht="25.5">
      <c r="A1725" s="127" t="s">
        <v>755</v>
      </c>
      <c r="B1725" s="62" t="s">
        <v>1279</v>
      </c>
      <c r="C1725" s="62" t="s">
        <v>12</v>
      </c>
      <c r="D1725" s="61" t="s">
        <v>1280</v>
      </c>
      <c r="E1725" s="459" t="s">
        <v>758</v>
      </c>
      <c r="F1725" s="459"/>
      <c r="G1725" s="62" t="s">
        <v>14</v>
      </c>
      <c r="H1725" s="88">
        <v>0.19259999999999999</v>
      </c>
      <c r="I1725" s="89">
        <v>25.5</v>
      </c>
      <c r="J1725" s="128">
        <v>4.91</v>
      </c>
    </row>
    <row r="1726" spans="1:10" ht="25.5">
      <c r="A1726" s="127" t="s">
        <v>755</v>
      </c>
      <c r="B1726" s="62" t="s">
        <v>1402</v>
      </c>
      <c r="C1726" s="62" t="s">
        <v>12</v>
      </c>
      <c r="D1726" s="61" t="s">
        <v>1403</v>
      </c>
      <c r="E1726" s="459" t="s">
        <v>758</v>
      </c>
      <c r="F1726" s="459"/>
      <c r="G1726" s="62" t="s">
        <v>14</v>
      </c>
      <c r="H1726" s="88">
        <v>0.19259999999999999</v>
      </c>
      <c r="I1726" s="89">
        <v>21.35</v>
      </c>
      <c r="J1726" s="128">
        <v>4.1100000000000003</v>
      </c>
    </row>
    <row r="1727" spans="1:10" ht="25.5">
      <c r="A1727" s="129" t="s">
        <v>743</v>
      </c>
      <c r="B1727" s="64" t="s">
        <v>1517</v>
      </c>
      <c r="C1727" s="64" t="s">
        <v>12</v>
      </c>
      <c r="D1727" s="63" t="s">
        <v>1518</v>
      </c>
      <c r="E1727" s="456" t="s">
        <v>766</v>
      </c>
      <c r="F1727" s="456"/>
      <c r="G1727" s="64" t="s">
        <v>220</v>
      </c>
      <c r="H1727" s="90">
        <v>1</v>
      </c>
      <c r="I1727" s="91">
        <v>6.03</v>
      </c>
      <c r="J1727" s="130">
        <v>6.03</v>
      </c>
    </row>
    <row r="1728" spans="1:10" ht="25.5">
      <c r="A1728" s="129" t="s">
        <v>743</v>
      </c>
      <c r="B1728" s="64" t="s">
        <v>1512</v>
      </c>
      <c r="C1728" s="64" t="s">
        <v>12</v>
      </c>
      <c r="D1728" s="63" t="s">
        <v>1513</v>
      </c>
      <c r="E1728" s="456" t="s">
        <v>766</v>
      </c>
      <c r="F1728" s="456"/>
      <c r="G1728" s="64" t="s">
        <v>220</v>
      </c>
      <c r="H1728" s="90">
        <v>2</v>
      </c>
      <c r="I1728" s="91">
        <v>3.7</v>
      </c>
      <c r="J1728" s="130">
        <v>7.4</v>
      </c>
    </row>
    <row r="1729" spans="1:10" ht="38.25">
      <c r="A1729" s="129" t="s">
        <v>743</v>
      </c>
      <c r="B1729" s="64" t="s">
        <v>1510</v>
      </c>
      <c r="C1729" s="64" t="s">
        <v>12</v>
      </c>
      <c r="D1729" s="63" t="s">
        <v>1511</v>
      </c>
      <c r="E1729" s="456" t="s">
        <v>766</v>
      </c>
      <c r="F1729" s="456"/>
      <c r="G1729" s="64" t="s">
        <v>220</v>
      </c>
      <c r="H1729" s="90">
        <v>0.115</v>
      </c>
      <c r="I1729" s="91">
        <v>28.58</v>
      </c>
      <c r="J1729" s="130">
        <v>3.28</v>
      </c>
    </row>
    <row r="1730" spans="1:10" ht="25.5">
      <c r="A1730" s="113"/>
      <c r="B1730" s="114"/>
      <c r="C1730" s="114"/>
      <c r="D1730" s="115"/>
      <c r="E1730" s="114" t="s">
        <v>745</v>
      </c>
      <c r="F1730" s="116">
        <v>7.5</v>
      </c>
      <c r="G1730" s="114" t="s">
        <v>746</v>
      </c>
      <c r="H1730" s="116">
        <v>0</v>
      </c>
      <c r="I1730" s="114" t="s">
        <v>747</v>
      </c>
      <c r="J1730" s="117">
        <v>7.5</v>
      </c>
    </row>
    <row r="1731" spans="1:10" ht="25.5">
      <c r="A1731" s="113"/>
      <c r="B1731" s="114"/>
      <c r="C1731" s="114"/>
      <c r="D1731" s="115"/>
      <c r="E1731" s="114" t="s">
        <v>748</v>
      </c>
      <c r="F1731" s="116">
        <v>6.75</v>
      </c>
      <c r="G1731" s="114"/>
      <c r="H1731" s="460" t="s">
        <v>749</v>
      </c>
      <c r="I1731" s="460"/>
      <c r="J1731" s="117">
        <v>32.479999999999997</v>
      </c>
    </row>
    <row r="1732" spans="1:10" ht="26.25" thickBot="1">
      <c r="A1732" s="118"/>
      <c r="B1732" s="119"/>
      <c r="C1732" s="119"/>
      <c r="D1732" s="120"/>
      <c r="E1732" s="119"/>
      <c r="F1732" s="119"/>
      <c r="G1732" s="119" t="s">
        <v>750</v>
      </c>
      <c r="H1732" s="121" t="s">
        <v>1238</v>
      </c>
      <c r="I1732" s="119" t="s">
        <v>752</v>
      </c>
      <c r="J1732" s="122">
        <v>974.4</v>
      </c>
    </row>
    <row r="1733" spans="1:10" ht="15" thickTop="1">
      <c r="A1733" s="123"/>
      <c r="B1733" s="85"/>
      <c r="C1733" s="85"/>
      <c r="D1733" s="58"/>
      <c r="E1733" s="85"/>
      <c r="F1733" s="85"/>
      <c r="G1733" s="85"/>
      <c r="H1733" s="85"/>
      <c r="I1733" s="85"/>
      <c r="J1733" s="124"/>
    </row>
    <row r="1734" spans="1:10" ht="30">
      <c r="A1734" s="109" t="s">
        <v>450</v>
      </c>
      <c r="B1734" s="46" t="s">
        <v>1</v>
      </c>
      <c r="C1734" s="46" t="s">
        <v>2</v>
      </c>
      <c r="D1734" s="55" t="s">
        <v>3</v>
      </c>
      <c r="E1734" s="457" t="s">
        <v>742</v>
      </c>
      <c r="F1734" s="457"/>
      <c r="G1734" s="46" t="s">
        <v>4</v>
      </c>
      <c r="H1734" s="46" t="s">
        <v>5</v>
      </c>
      <c r="I1734" s="46" t="s">
        <v>6</v>
      </c>
      <c r="J1734" s="110" t="s">
        <v>7</v>
      </c>
    </row>
    <row r="1735" spans="1:10" ht="38.25">
      <c r="A1735" s="125" t="s">
        <v>753</v>
      </c>
      <c r="B1735" s="60" t="s">
        <v>451</v>
      </c>
      <c r="C1735" s="60" t="s">
        <v>12</v>
      </c>
      <c r="D1735" s="59" t="s">
        <v>452</v>
      </c>
      <c r="E1735" s="458" t="s">
        <v>1278</v>
      </c>
      <c r="F1735" s="458"/>
      <c r="G1735" s="60" t="s">
        <v>220</v>
      </c>
      <c r="H1735" s="86">
        <v>1</v>
      </c>
      <c r="I1735" s="87">
        <v>65.31</v>
      </c>
      <c r="J1735" s="126">
        <v>65.31</v>
      </c>
    </row>
    <row r="1736" spans="1:10" ht="25.5">
      <c r="A1736" s="127" t="s">
        <v>755</v>
      </c>
      <c r="B1736" s="62" t="s">
        <v>1279</v>
      </c>
      <c r="C1736" s="62" t="s">
        <v>12</v>
      </c>
      <c r="D1736" s="61" t="s">
        <v>1280</v>
      </c>
      <c r="E1736" s="459" t="s">
        <v>758</v>
      </c>
      <c r="F1736" s="459"/>
      <c r="G1736" s="62" t="s">
        <v>14</v>
      </c>
      <c r="H1736" s="88">
        <v>0.17169999999999999</v>
      </c>
      <c r="I1736" s="89">
        <v>25.5</v>
      </c>
      <c r="J1736" s="128">
        <v>4.37</v>
      </c>
    </row>
    <row r="1737" spans="1:10" ht="25.5">
      <c r="A1737" s="127" t="s">
        <v>755</v>
      </c>
      <c r="B1737" s="62" t="s">
        <v>1402</v>
      </c>
      <c r="C1737" s="62" t="s">
        <v>12</v>
      </c>
      <c r="D1737" s="61" t="s">
        <v>1403</v>
      </c>
      <c r="E1737" s="459" t="s">
        <v>758</v>
      </c>
      <c r="F1737" s="459"/>
      <c r="G1737" s="62" t="s">
        <v>14</v>
      </c>
      <c r="H1737" s="88">
        <v>0.17169999999999999</v>
      </c>
      <c r="I1737" s="89">
        <v>21.35</v>
      </c>
      <c r="J1737" s="128">
        <v>3.66</v>
      </c>
    </row>
    <row r="1738" spans="1:10" ht="38.25">
      <c r="A1738" s="129" t="s">
        <v>743</v>
      </c>
      <c r="B1738" s="64" t="s">
        <v>1510</v>
      </c>
      <c r="C1738" s="64" t="s">
        <v>12</v>
      </c>
      <c r="D1738" s="63" t="s">
        <v>1511</v>
      </c>
      <c r="E1738" s="456" t="s">
        <v>766</v>
      </c>
      <c r="F1738" s="456"/>
      <c r="G1738" s="64" t="s">
        <v>220</v>
      </c>
      <c r="H1738" s="90">
        <v>0.17249999999999999</v>
      </c>
      <c r="I1738" s="91">
        <v>28.58</v>
      </c>
      <c r="J1738" s="130">
        <v>4.93</v>
      </c>
    </row>
    <row r="1739" spans="1:10" ht="25.5">
      <c r="A1739" s="129" t="s">
        <v>743</v>
      </c>
      <c r="B1739" s="64" t="s">
        <v>1519</v>
      </c>
      <c r="C1739" s="64" t="s">
        <v>12</v>
      </c>
      <c r="D1739" s="63" t="s">
        <v>1520</v>
      </c>
      <c r="E1739" s="456" t="s">
        <v>766</v>
      </c>
      <c r="F1739" s="456"/>
      <c r="G1739" s="64" t="s">
        <v>220</v>
      </c>
      <c r="H1739" s="90">
        <v>3</v>
      </c>
      <c r="I1739" s="91">
        <v>4.34</v>
      </c>
      <c r="J1739" s="130">
        <v>13.02</v>
      </c>
    </row>
    <row r="1740" spans="1:10" ht="25.5">
      <c r="A1740" s="129" t="s">
        <v>743</v>
      </c>
      <c r="B1740" s="64" t="s">
        <v>1521</v>
      </c>
      <c r="C1740" s="64" t="s">
        <v>12</v>
      </c>
      <c r="D1740" s="63" t="s">
        <v>1522</v>
      </c>
      <c r="E1740" s="456" t="s">
        <v>766</v>
      </c>
      <c r="F1740" s="456"/>
      <c r="G1740" s="64" t="s">
        <v>220</v>
      </c>
      <c r="H1740" s="90">
        <v>1</v>
      </c>
      <c r="I1740" s="91">
        <v>39.33</v>
      </c>
      <c r="J1740" s="130">
        <v>39.33</v>
      </c>
    </row>
    <row r="1741" spans="1:10" ht="25.5">
      <c r="A1741" s="113"/>
      <c r="B1741" s="114"/>
      <c r="C1741" s="114"/>
      <c r="D1741" s="115"/>
      <c r="E1741" s="114" t="s">
        <v>745</v>
      </c>
      <c r="F1741" s="116">
        <v>6.69</v>
      </c>
      <c r="G1741" s="114" t="s">
        <v>746</v>
      </c>
      <c r="H1741" s="116">
        <v>0</v>
      </c>
      <c r="I1741" s="114" t="s">
        <v>747</v>
      </c>
      <c r="J1741" s="117">
        <v>6.69</v>
      </c>
    </row>
    <row r="1742" spans="1:10" ht="25.5">
      <c r="A1742" s="113"/>
      <c r="B1742" s="114"/>
      <c r="C1742" s="114"/>
      <c r="D1742" s="115"/>
      <c r="E1742" s="114" t="s">
        <v>748</v>
      </c>
      <c r="F1742" s="116">
        <v>17.13</v>
      </c>
      <c r="G1742" s="114"/>
      <c r="H1742" s="460" t="s">
        <v>749</v>
      </c>
      <c r="I1742" s="460"/>
      <c r="J1742" s="117">
        <v>82.44</v>
      </c>
    </row>
    <row r="1743" spans="1:10" ht="26.25" thickBot="1">
      <c r="A1743" s="118"/>
      <c r="B1743" s="119"/>
      <c r="C1743" s="119"/>
      <c r="D1743" s="120"/>
      <c r="E1743" s="119"/>
      <c r="F1743" s="119"/>
      <c r="G1743" s="119" t="s">
        <v>750</v>
      </c>
      <c r="H1743" s="121" t="s">
        <v>1285</v>
      </c>
      <c r="I1743" s="119" t="s">
        <v>752</v>
      </c>
      <c r="J1743" s="122">
        <v>164.88</v>
      </c>
    </row>
    <row r="1744" spans="1:10" ht="15" thickTop="1">
      <c r="A1744" s="123"/>
      <c r="B1744" s="85"/>
      <c r="C1744" s="85"/>
      <c r="D1744" s="58"/>
      <c r="E1744" s="85"/>
      <c r="F1744" s="85"/>
      <c r="G1744" s="85"/>
      <c r="H1744" s="85"/>
      <c r="I1744" s="85"/>
      <c r="J1744" s="124"/>
    </row>
    <row r="1745" spans="1:10">
      <c r="A1745" s="107" t="s">
        <v>453</v>
      </c>
      <c r="B1745" s="82"/>
      <c r="C1745" s="82"/>
      <c r="D1745" s="54" t="s">
        <v>216</v>
      </c>
      <c r="E1745" s="82"/>
      <c r="F1745" s="461"/>
      <c r="G1745" s="461"/>
      <c r="H1745" s="82"/>
      <c r="I1745" s="82"/>
      <c r="J1745" s="108">
        <v>8933.7999999999993</v>
      </c>
    </row>
    <row r="1746" spans="1:10" ht="30">
      <c r="A1746" s="109" t="s">
        <v>454</v>
      </c>
      <c r="B1746" s="46" t="s">
        <v>1</v>
      </c>
      <c r="C1746" s="46" t="s">
        <v>2</v>
      </c>
      <c r="D1746" s="55" t="s">
        <v>3</v>
      </c>
      <c r="E1746" s="457" t="s">
        <v>742</v>
      </c>
      <c r="F1746" s="457"/>
      <c r="G1746" s="46" t="s">
        <v>4</v>
      </c>
      <c r="H1746" s="46" t="s">
        <v>5</v>
      </c>
      <c r="I1746" s="46" t="s">
        <v>6</v>
      </c>
      <c r="J1746" s="110" t="s">
        <v>7</v>
      </c>
    </row>
    <row r="1747" spans="1:10" ht="51">
      <c r="A1747" s="125" t="s">
        <v>753</v>
      </c>
      <c r="B1747" s="60" t="s">
        <v>455</v>
      </c>
      <c r="C1747" s="60" t="s">
        <v>12</v>
      </c>
      <c r="D1747" s="59" t="s">
        <v>456</v>
      </c>
      <c r="E1747" s="458" t="s">
        <v>1278</v>
      </c>
      <c r="F1747" s="458"/>
      <c r="G1747" s="60" t="s">
        <v>220</v>
      </c>
      <c r="H1747" s="86">
        <v>1</v>
      </c>
      <c r="I1747" s="87">
        <v>707.69</v>
      </c>
      <c r="J1747" s="126">
        <v>707.69</v>
      </c>
    </row>
    <row r="1748" spans="1:10" ht="25.5">
      <c r="A1748" s="127" t="s">
        <v>755</v>
      </c>
      <c r="B1748" s="62" t="s">
        <v>1002</v>
      </c>
      <c r="C1748" s="62" t="s">
        <v>12</v>
      </c>
      <c r="D1748" s="61" t="s">
        <v>1003</v>
      </c>
      <c r="E1748" s="459" t="s">
        <v>758</v>
      </c>
      <c r="F1748" s="459"/>
      <c r="G1748" s="62" t="s">
        <v>14</v>
      </c>
      <c r="H1748" s="88">
        <v>4.8665000000000003</v>
      </c>
      <c r="I1748" s="89">
        <v>26.21</v>
      </c>
      <c r="J1748" s="128">
        <v>127.55</v>
      </c>
    </row>
    <row r="1749" spans="1:10" ht="25.5">
      <c r="A1749" s="127" t="s">
        <v>755</v>
      </c>
      <c r="B1749" s="62" t="s">
        <v>776</v>
      </c>
      <c r="C1749" s="62" t="s">
        <v>12</v>
      </c>
      <c r="D1749" s="61" t="s">
        <v>777</v>
      </c>
      <c r="E1749" s="459" t="s">
        <v>758</v>
      </c>
      <c r="F1749" s="459"/>
      <c r="G1749" s="62" t="s">
        <v>14</v>
      </c>
      <c r="H1749" s="88">
        <v>3.8237000000000001</v>
      </c>
      <c r="I1749" s="89">
        <v>19.850000000000001</v>
      </c>
      <c r="J1749" s="128">
        <v>75.900000000000006</v>
      </c>
    </row>
    <row r="1750" spans="1:10" ht="76.5">
      <c r="A1750" s="127" t="s">
        <v>755</v>
      </c>
      <c r="B1750" s="62" t="s">
        <v>991</v>
      </c>
      <c r="C1750" s="62" t="s">
        <v>12</v>
      </c>
      <c r="D1750" s="61" t="s">
        <v>992</v>
      </c>
      <c r="E1750" s="459" t="s">
        <v>774</v>
      </c>
      <c r="F1750" s="459"/>
      <c r="G1750" s="62" t="s">
        <v>952</v>
      </c>
      <c r="H1750" s="88">
        <v>2.76E-2</v>
      </c>
      <c r="I1750" s="89">
        <v>58.88</v>
      </c>
      <c r="J1750" s="128">
        <v>1.62</v>
      </c>
    </row>
    <row r="1751" spans="1:10" ht="76.5">
      <c r="A1751" s="127" t="s">
        <v>755</v>
      </c>
      <c r="B1751" s="62" t="s">
        <v>989</v>
      </c>
      <c r="C1751" s="62" t="s">
        <v>12</v>
      </c>
      <c r="D1751" s="61" t="s">
        <v>990</v>
      </c>
      <c r="E1751" s="459" t="s">
        <v>774</v>
      </c>
      <c r="F1751" s="459"/>
      <c r="G1751" s="62" t="s">
        <v>775</v>
      </c>
      <c r="H1751" s="88">
        <v>1.3599999999999999E-2</v>
      </c>
      <c r="I1751" s="89">
        <v>146.71</v>
      </c>
      <c r="J1751" s="128">
        <v>1.99</v>
      </c>
    </row>
    <row r="1752" spans="1:10" ht="51">
      <c r="A1752" s="127" t="s">
        <v>755</v>
      </c>
      <c r="B1752" s="62" t="s">
        <v>1523</v>
      </c>
      <c r="C1752" s="62" t="s">
        <v>12</v>
      </c>
      <c r="D1752" s="61" t="s">
        <v>1524</v>
      </c>
      <c r="E1752" s="459" t="s">
        <v>758</v>
      </c>
      <c r="F1752" s="459"/>
      <c r="G1752" s="62" t="s">
        <v>53</v>
      </c>
      <c r="H1752" s="88">
        <v>1.9599999999999999E-2</v>
      </c>
      <c r="I1752" s="89">
        <v>630.34</v>
      </c>
      <c r="J1752" s="128">
        <v>12.35</v>
      </c>
    </row>
    <row r="1753" spans="1:10" ht="51">
      <c r="A1753" s="127" t="s">
        <v>755</v>
      </c>
      <c r="B1753" s="62" t="s">
        <v>1525</v>
      </c>
      <c r="C1753" s="62" t="s">
        <v>12</v>
      </c>
      <c r="D1753" s="61" t="s">
        <v>1526</v>
      </c>
      <c r="E1753" s="459" t="s">
        <v>758</v>
      </c>
      <c r="F1753" s="459"/>
      <c r="G1753" s="62" t="s">
        <v>53</v>
      </c>
      <c r="H1753" s="88">
        <v>0.10390000000000001</v>
      </c>
      <c r="I1753" s="89">
        <v>967.72</v>
      </c>
      <c r="J1753" s="128">
        <v>100.54</v>
      </c>
    </row>
    <row r="1754" spans="1:10" ht="25.5">
      <c r="A1754" s="127" t="s">
        <v>755</v>
      </c>
      <c r="B1754" s="62" t="s">
        <v>1527</v>
      </c>
      <c r="C1754" s="62" t="s">
        <v>12</v>
      </c>
      <c r="D1754" s="61" t="s">
        <v>1528</v>
      </c>
      <c r="E1754" s="459" t="s">
        <v>988</v>
      </c>
      <c r="F1754" s="459"/>
      <c r="G1754" s="62" t="s">
        <v>35</v>
      </c>
      <c r="H1754" s="88">
        <v>1.21</v>
      </c>
      <c r="I1754" s="89">
        <v>5.97</v>
      </c>
      <c r="J1754" s="128">
        <v>7.22</v>
      </c>
    </row>
    <row r="1755" spans="1:10" ht="38.25">
      <c r="A1755" s="127" t="s">
        <v>755</v>
      </c>
      <c r="B1755" s="62" t="s">
        <v>1529</v>
      </c>
      <c r="C1755" s="62" t="s">
        <v>12</v>
      </c>
      <c r="D1755" s="61" t="s">
        <v>1530</v>
      </c>
      <c r="E1755" s="459" t="s">
        <v>957</v>
      </c>
      <c r="F1755" s="459"/>
      <c r="G1755" s="62" t="s">
        <v>53</v>
      </c>
      <c r="H1755" s="88">
        <v>7.0000000000000007E-2</v>
      </c>
      <c r="I1755" s="89">
        <v>2742.71</v>
      </c>
      <c r="J1755" s="128">
        <v>191.98</v>
      </c>
    </row>
    <row r="1756" spans="1:10" ht="38.25">
      <c r="A1756" s="127" t="s">
        <v>755</v>
      </c>
      <c r="B1756" s="62" t="s">
        <v>1531</v>
      </c>
      <c r="C1756" s="62" t="s">
        <v>12</v>
      </c>
      <c r="D1756" s="61" t="s">
        <v>1532</v>
      </c>
      <c r="E1756" s="459" t="s">
        <v>957</v>
      </c>
      <c r="F1756" s="459"/>
      <c r="G1756" s="62" t="s">
        <v>53</v>
      </c>
      <c r="H1756" s="88">
        <v>0.1163</v>
      </c>
      <c r="I1756" s="89">
        <v>738.69</v>
      </c>
      <c r="J1756" s="128">
        <v>85.9</v>
      </c>
    </row>
    <row r="1757" spans="1:10" ht="25.5">
      <c r="A1757" s="129" t="s">
        <v>743</v>
      </c>
      <c r="B1757" s="64" t="s">
        <v>1533</v>
      </c>
      <c r="C1757" s="64" t="s">
        <v>12</v>
      </c>
      <c r="D1757" s="63" t="s">
        <v>1534</v>
      </c>
      <c r="E1757" s="456" t="s">
        <v>766</v>
      </c>
      <c r="F1757" s="456"/>
      <c r="G1757" s="64" t="s">
        <v>80</v>
      </c>
      <c r="H1757" s="90">
        <v>1.5599999999999999E-2</v>
      </c>
      <c r="I1757" s="91">
        <v>16.43</v>
      </c>
      <c r="J1757" s="130">
        <v>0.25</v>
      </c>
    </row>
    <row r="1758" spans="1:10" ht="25.5">
      <c r="A1758" s="129" t="s">
        <v>743</v>
      </c>
      <c r="B1758" s="64" t="s">
        <v>780</v>
      </c>
      <c r="C1758" s="64" t="s">
        <v>12</v>
      </c>
      <c r="D1758" s="63" t="s">
        <v>781</v>
      </c>
      <c r="E1758" s="456" t="s">
        <v>766</v>
      </c>
      <c r="F1758" s="456"/>
      <c r="G1758" s="64" t="s">
        <v>70</v>
      </c>
      <c r="H1758" s="90">
        <v>0.14799999999999999</v>
      </c>
      <c r="I1758" s="91">
        <v>9.42</v>
      </c>
      <c r="J1758" s="130">
        <v>1.39</v>
      </c>
    </row>
    <row r="1759" spans="1:10" ht="25.5">
      <c r="A1759" s="129" t="s">
        <v>743</v>
      </c>
      <c r="B1759" s="64" t="s">
        <v>1025</v>
      </c>
      <c r="C1759" s="64" t="s">
        <v>12</v>
      </c>
      <c r="D1759" s="63" t="s">
        <v>1026</v>
      </c>
      <c r="E1759" s="456" t="s">
        <v>766</v>
      </c>
      <c r="F1759" s="456"/>
      <c r="G1759" s="64" t="s">
        <v>70</v>
      </c>
      <c r="H1759" s="90">
        <v>0.17599999999999999</v>
      </c>
      <c r="I1759" s="91">
        <v>3.3</v>
      </c>
      <c r="J1759" s="130">
        <v>0.57999999999999996</v>
      </c>
    </row>
    <row r="1760" spans="1:10" ht="38.25">
      <c r="A1760" s="129" t="s">
        <v>743</v>
      </c>
      <c r="B1760" s="64" t="s">
        <v>1106</v>
      </c>
      <c r="C1760" s="64" t="s">
        <v>12</v>
      </c>
      <c r="D1760" s="63" t="s">
        <v>1107</v>
      </c>
      <c r="E1760" s="456" t="s">
        <v>766</v>
      </c>
      <c r="F1760" s="456"/>
      <c r="G1760" s="64" t="s">
        <v>70</v>
      </c>
      <c r="H1760" s="90">
        <v>0.55200000000000005</v>
      </c>
      <c r="I1760" s="91">
        <v>13.83</v>
      </c>
      <c r="J1760" s="130">
        <v>7.63</v>
      </c>
    </row>
    <row r="1761" spans="1:10" ht="25.5">
      <c r="A1761" s="129" t="s">
        <v>743</v>
      </c>
      <c r="B1761" s="64" t="s">
        <v>1535</v>
      </c>
      <c r="C1761" s="64" t="s">
        <v>12</v>
      </c>
      <c r="D1761" s="63" t="s">
        <v>1536</v>
      </c>
      <c r="E1761" s="456" t="s">
        <v>766</v>
      </c>
      <c r="F1761" s="456"/>
      <c r="G1761" s="64" t="s">
        <v>220</v>
      </c>
      <c r="H1761" s="90">
        <v>26.494499999999999</v>
      </c>
      <c r="I1761" s="91">
        <v>3.5</v>
      </c>
      <c r="J1761" s="130">
        <v>92.73</v>
      </c>
    </row>
    <row r="1762" spans="1:10" ht="25.5">
      <c r="A1762" s="129" t="s">
        <v>743</v>
      </c>
      <c r="B1762" s="64" t="s">
        <v>1027</v>
      </c>
      <c r="C1762" s="64" t="s">
        <v>12</v>
      </c>
      <c r="D1762" s="63" t="s">
        <v>1028</v>
      </c>
      <c r="E1762" s="456" t="s">
        <v>766</v>
      </c>
      <c r="F1762" s="456"/>
      <c r="G1762" s="64" t="s">
        <v>1029</v>
      </c>
      <c r="H1762" s="90">
        <v>6.7999999999999996E-3</v>
      </c>
      <c r="I1762" s="91">
        <v>9.3000000000000007</v>
      </c>
      <c r="J1762" s="130">
        <v>0.06</v>
      </c>
    </row>
    <row r="1763" spans="1:10" ht="25.5">
      <c r="A1763" s="113"/>
      <c r="B1763" s="114"/>
      <c r="C1763" s="114"/>
      <c r="D1763" s="115"/>
      <c r="E1763" s="114" t="s">
        <v>745</v>
      </c>
      <c r="F1763" s="116">
        <v>263.95999999999998</v>
      </c>
      <c r="G1763" s="114" t="s">
        <v>746</v>
      </c>
      <c r="H1763" s="116">
        <v>0</v>
      </c>
      <c r="I1763" s="114" t="s">
        <v>747</v>
      </c>
      <c r="J1763" s="117">
        <v>263.95999999999998</v>
      </c>
    </row>
    <row r="1764" spans="1:10" ht="25.5">
      <c r="A1764" s="113"/>
      <c r="B1764" s="114"/>
      <c r="C1764" s="114"/>
      <c r="D1764" s="115"/>
      <c r="E1764" s="114" t="s">
        <v>748</v>
      </c>
      <c r="F1764" s="116">
        <v>185.69</v>
      </c>
      <c r="G1764" s="114"/>
      <c r="H1764" s="460" t="s">
        <v>749</v>
      </c>
      <c r="I1764" s="460"/>
      <c r="J1764" s="117">
        <v>893.38</v>
      </c>
    </row>
    <row r="1765" spans="1:10" ht="26.25" thickBot="1">
      <c r="A1765" s="118"/>
      <c r="B1765" s="119"/>
      <c r="C1765" s="119"/>
      <c r="D1765" s="120"/>
      <c r="E1765" s="119"/>
      <c r="F1765" s="119"/>
      <c r="G1765" s="119" t="s">
        <v>750</v>
      </c>
      <c r="H1765" s="121" t="s">
        <v>824</v>
      </c>
      <c r="I1765" s="119" t="s">
        <v>752</v>
      </c>
      <c r="J1765" s="122">
        <v>8933.7999999999993</v>
      </c>
    </row>
    <row r="1766" spans="1:10" ht="15" thickTop="1">
      <c r="A1766" s="123"/>
      <c r="B1766" s="85"/>
      <c r="C1766" s="85"/>
      <c r="D1766" s="58"/>
      <c r="E1766" s="85"/>
      <c r="F1766" s="85"/>
      <c r="G1766" s="85"/>
      <c r="H1766" s="85"/>
      <c r="I1766" s="85"/>
      <c r="J1766" s="124"/>
    </row>
    <row r="1767" spans="1:10">
      <c r="A1767" s="107" t="s">
        <v>457</v>
      </c>
      <c r="B1767" s="82"/>
      <c r="C1767" s="82"/>
      <c r="D1767" s="54" t="s">
        <v>458</v>
      </c>
      <c r="E1767" s="82"/>
      <c r="F1767" s="461"/>
      <c r="G1767" s="461"/>
      <c r="H1767" s="82"/>
      <c r="I1767" s="82"/>
      <c r="J1767" s="108">
        <v>5576.11</v>
      </c>
    </row>
    <row r="1768" spans="1:10" ht="30">
      <c r="A1768" s="109" t="s">
        <v>459</v>
      </c>
      <c r="B1768" s="46" t="s">
        <v>1</v>
      </c>
      <c r="C1768" s="46" t="s">
        <v>2</v>
      </c>
      <c r="D1768" s="55" t="s">
        <v>3</v>
      </c>
      <c r="E1768" s="457" t="s">
        <v>742</v>
      </c>
      <c r="F1768" s="457"/>
      <c r="G1768" s="46" t="s">
        <v>4</v>
      </c>
      <c r="H1768" s="46" t="s">
        <v>5</v>
      </c>
      <c r="I1768" s="46" t="s">
        <v>6</v>
      </c>
      <c r="J1768" s="110" t="s">
        <v>7</v>
      </c>
    </row>
    <row r="1769" spans="1:10" ht="51">
      <c r="A1769" s="125" t="s">
        <v>753</v>
      </c>
      <c r="B1769" s="60" t="s">
        <v>460</v>
      </c>
      <c r="C1769" s="60" t="s">
        <v>12</v>
      </c>
      <c r="D1769" s="59" t="s">
        <v>461</v>
      </c>
      <c r="E1769" s="458" t="s">
        <v>1278</v>
      </c>
      <c r="F1769" s="458"/>
      <c r="G1769" s="60" t="s">
        <v>70</v>
      </c>
      <c r="H1769" s="86">
        <v>1</v>
      </c>
      <c r="I1769" s="87">
        <v>32.270000000000003</v>
      </c>
      <c r="J1769" s="126">
        <v>32.270000000000003</v>
      </c>
    </row>
    <row r="1770" spans="1:10" ht="25.5">
      <c r="A1770" s="127" t="s">
        <v>755</v>
      </c>
      <c r="B1770" s="62" t="s">
        <v>1279</v>
      </c>
      <c r="C1770" s="62" t="s">
        <v>12</v>
      </c>
      <c r="D1770" s="61" t="s">
        <v>1280</v>
      </c>
      <c r="E1770" s="459" t="s">
        <v>758</v>
      </c>
      <c r="F1770" s="459"/>
      <c r="G1770" s="62" t="s">
        <v>14</v>
      </c>
      <c r="H1770" s="88">
        <v>0.44440000000000002</v>
      </c>
      <c r="I1770" s="89">
        <v>25.5</v>
      </c>
      <c r="J1770" s="128">
        <v>11.33</v>
      </c>
    </row>
    <row r="1771" spans="1:10" ht="25.5">
      <c r="A1771" s="127" t="s">
        <v>755</v>
      </c>
      <c r="B1771" s="62" t="s">
        <v>1402</v>
      </c>
      <c r="C1771" s="62" t="s">
        <v>12</v>
      </c>
      <c r="D1771" s="61" t="s">
        <v>1403</v>
      </c>
      <c r="E1771" s="459" t="s">
        <v>758</v>
      </c>
      <c r="F1771" s="459"/>
      <c r="G1771" s="62" t="s">
        <v>14</v>
      </c>
      <c r="H1771" s="88">
        <v>0.44440000000000002</v>
      </c>
      <c r="I1771" s="89">
        <v>21.35</v>
      </c>
      <c r="J1771" s="128">
        <v>9.48</v>
      </c>
    </row>
    <row r="1772" spans="1:10" ht="25.5">
      <c r="A1772" s="129" t="s">
        <v>743</v>
      </c>
      <c r="B1772" s="64" t="s">
        <v>1537</v>
      </c>
      <c r="C1772" s="64" t="s">
        <v>12</v>
      </c>
      <c r="D1772" s="63" t="s">
        <v>1538</v>
      </c>
      <c r="E1772" s="456" t="s">
        <v>766</v>
      </c>
      <c r="F1772" s="456"/>
      <c r="G1772" s="64" t="s">
        <v>70</v>
      </c>
      <c r="H1772" s="90">
        <v>1.0548999999999999</v>
      </c>
      <c r="I1772" s="91">
        <v>10.82</v>
      </c>
      <c r="J1772" s="130">
        <v>11.41</v>
      </c>
    </row>
    <row r="1773" spans="1:10">
      <c r="A1773" s="129" t="s">
        <v>743</v>
      </c>
      <c r="B1773" s="64" t="s">
        <v>1406</v>
      </c>
      <c r="C1773" s="64" t="s">
        <v>12</v>
      </c>
      <c r="D1773" s="63" t="s">
        <v>1407</v>
      </c>
      <c r="E1773" s="456" t="s">
        <v>766</v>
      </c>
      <c r="F1773" s="456"/>
      <c r="G1773" s="64" t="s">
        <v>220</v>
      </c>
      <c r="H1773" s="90">
        <v>2.47E-2</v>
      </c>
      <c r="I1773" s="91">
        <v>2.17</v>
      </c>
      <c r="J1773" s="130">
        <v>0.05</v>
      </c>
    </row>
    <row r="1774" spans="1:10" ht="25.5">
      <c r="A1774" s="113"/>
      <c r="B1774" s="114"/>
      <c r="C1774" s="114"/>
      <c r="D1774" s="115"/>
      <c r="E1774" s="114" t="s">
        <v>745</v>
      </c>
      <c r="F1774" s="116">
        <v>17.34</v>
      </c>
      <c r="G1774" s="114" t="s">
        <v>746</v>
      </c>
      <c r="H1774" s="116">
        <v>0</v>
      </c>
      <c r="I1774" s="114" t="s">
        <v>747</v>
      </c>
      <c r="J1774" s="117">
        <v>17.34</v>
      </c>
    </row>
    <row r="1775" spans="1:10" ht="25.5">
      <c r="A1775" s="113"/>
      <c r="B1775" s="114"/>
      <c r="C1775" s="114"/>
      <c r="D1775" s="115"/>
      <c r="E1775" s="114" t="s">
        <v>748</v>
      </c>
      <c r="F1775" s="116">
        <v>8.4600000000000009</v>
      </c>
      <c r="G1775" s="114"/>
      <c r="H1775" s="460" t="s">
        <v>749</v>
      </c>
      <c r="I1775" s="460"/>
      <c r="J1775" s="117">
        <v>40.729999999999997</v>
      </c>
    </row>
    <row r="1776" spans="1:10" ht="26.25" thickBot="1">
      <c r="A1776" s="118"/>
      <c r="B1776" s="119"/>
      <c r="C1776" s="119"/>
      <c r="D1776" s="120"/>
      <c r="E1776" s="119"/>
      <c r="F1776" s="119"/>
      <c r="G1776" s="119" t="s">
        <v>750</v>
      </c>
      <c r="H1776" s="121" t="s">
        <v>1539</v>
      </c>
      <c r="I1776" s="119" t="s">
        <v>752</v>
      </c>
      <c r="J1776" s="122">
        <v>1021.91</v>
      </c>
    </row>
    <row r="1777" spans="1:10" ht="15" thickTop="1">
      <c r="A1777" s="123"/>
      <c r="B1777" s="85"/>
      <c r="C1777" s="85"/>
      <c r="D1777" s="58"/>
      <c r="E1777" s="85"/>
      <c r="F1777" s="85"/>
      <c r="G1777" s="85"/>
      <c r="H1777" s="85"/>
      <c r="I1777" s="85"/>
      <c r="J1777" s="124"/>
    </row>
    <row r="1778" spans="1:10" ht="30">
      <c r="A1778" s="109" t="s">
        <v>462</v>
      </c>
      <c r="B1778" s="46" t="s">
        <v>1</v>
      </c>
      <c r="C1778" s="46" t="s">
        <v>2</v>
      </c>
      <c r="D1778" s="55" t="s">
        <v>3</v>
      </c>
      <c r="E1778" s="457" t="s">
        <v>742</v>
      </c>
      <c r="F1778" s="457"/>
      <c r="G1778" s="46" t="s">
        <v>4</v>
      </c>
      <c r="H1778" s="46" t="s">
        <v>5</v>
      </c>
      <c r="I1778" s="46" t="s">
        <v>6</v>
      </c>
      <c r="J1778" s="110" t="s">
        <v>7</v>
      </c>
    </row>
    <row r="1779" spans="1:10" ht="51">
      <c r="A1779" s="125" t="s">
        <v>753</v>
      </c>
      <c r="B1779" s="60" t="s">
        <v>463</v>
      </c>
      <c r="C1779" s="60" t="s">
        <v>12</v>
      </c>
      <c r="D1779" s="59" t="s">
        <v>464</v>
      </c>
      <c r="E1779" s="458" t="s">
        <v>1278</v>
      </c>
      <c r="F1779" s="458"/>
      <c r="G1779" s="60" t="s">
        <v>70</v>
      </c>
      <c r="H1779" s="86">
        <v>1</v>
      </c>
      <c r="I1779" s="87">
        <v>18.72</v>
      </c>
      <c r="J1779" s="126">
        <v>18.72</v>
      </c>
    </row>
    <row r="1780" spans="1:10" ht="25.5">
      <c r="A1780" s="127" t="s">
        <v>755</v>
      </c>
      <c r="B1780" s="62" t="s">
        <v>1402</v>
      </c>
      <c r="C1780" s="62" t="s">
        <v>12</v>
      </c>
      <c r="D1780" s="61" t="s">
        <v>1403</v>
      </c>
      <c r="E1780" s="459" t="s">
        <v>758</v>
      </c>
      <c r="F1780" s="459"/>
      <c r="G1780" s="62" t="s">
        <v>14</v>
      </c>
      <c r="H1780" s="88">
        <v>0.29299999999999998</v>
      </c>
      <c r="I1780" s="89">
        <v>21.35</v>
      </c>
      <c r="J1780" s="128">
        <v>6.25</v>
      </c>
    </row>
    <row r="1781" spans="1:10" ht="25.5">
      <c r="A1781" s="127" t="s">
        <v>755</v>
      </c>
      <c r="B1781" s="62" t="s">
        <v>1279</v>
      </c>
      <c r="C1781" s="62" t="s">
        <v>12</v>
      </c>
      <c r="D1781" s="61" t="s">
        <v>1280</v>
      </c>
      <c r="E1781" s="459" t="s">
        <v>758</v>
      </c>
      <c r="F1781" s="459"/>
      <c r="G1781" s="62" t="s">
        <v>14</v>
      </c>
      <c r="H1781" s="88">
        <v>0.29299999999999998</v>
      </c>
      <c r="I1781" s="89">
        <v>25.5</v>
      </c>
      <c r="J1781" s="128">
        <v>7.47</v>
      </c>
    </row>
    <row r="1782" spans="1:10">
      <c r="A1782" s="129" t="s">
        <v>743</v>
      </c>
      <c r="B1782" s="64" t="s">
        <v>1406</v>
      </c>
      <c r="C1782" s="64" t="s">
        <v>12</v>
      </c>
      <c r="D1782" s="63" t="s">
        <v>1407</v>
      </c>
      <c r="E1782" s="456" t="s">
        <v>766</v>
      </c>
      <c r="F1782" s="456"/>
      <c r="G1782" s="64" t="s">
        <v>220</v>
      </c>
      <c r="H1782" s="90">
        <v>1.6299999999999999E-2</v>
      </c>
      <c r="I1782" s="91">
        <v>2.17</v>
      </c>
      <c r="J1782" s="130">
        <v>0.03</v>
      </c>
    </row>
    <row r="1783" spans="1:10" ht="25.5">
      <c r="A1783" s="129" t="s">
        <v>743</v>
      </c>
      <c r="B1783" s="64" t="s">
        <v>1540</v>
      </c>
      <c r="C1783" s="64" t="s">
        <v>12</v>
      </c>
      <c r="D1783" s="63" t="s">
        <v>1541</v>
      </c>
      <c r="E1783" s="456" t="s">
        <v>766</v>
      </c>
      <c r="F1783" s="456"/>
      <c r="G1783" s="64" t="s">
        <v>70</v>
      </c>
      <c r="H1783" s="90">
        <v>1.0548999999999999</v>
      </c>
      <c r="I1783" s="91">
        <v>4.72</v>
      </c>
      <c r="J1783" s="130">
        <v>4.97</v>
      </c>
    </row>
    <row r="1784" spans="1:10" ht="25.5">
      <c r="A1784" s="113"/>
      <c r="B1784" s="114"/>
      <c r="C1784" s="114"/>
      <c r="D1784" s="115"/>
      <c r="E1784" s="114" t="s">
        <v>745</v>
      </c>
      <c r="F1784" s="116">
        <v>11.42</v>
      </c>
      <c r="G1784" s="114" t="s">
        <v>746</v>
      </c>
      <c r="H1784" s="116">
        <v>0</v>
      </c>
      <c r="I1784" s="114" t="s">
        <v>747</v>
      </c>
      <c r="J1784" s="117">
        <v>11.42</v>
      </c>
    </row>
    <row r="1785" spans="1:10" ht="25.5">
      <c r="A1785" s="113"/>
      <c r="B1785" s="114"/>
      <c r="C1785" s="114"/>
      <c r="D1785" s="115"/>
      <c r="E1785" s="114" t="s">
        <v>748</v>
      </c>
      <c r="F1785" s="116">
        <v>4.91</v>
      </c>
      <c r="G1785" s="114"/>
      <c r="H1785" s="460" t="s">
        <v>749</v>
      </c>
      <c r="I1785" s="460"/>
      <c r="J1785" s="117">
        <v>23.63</v>
      </c>
    </row>
    <row r="1786" spans="1:10" ht="26.25" thickBot="1">
      <c r="A1786" s="118"/>
      <c r="B1786" s="119"/>
      <c r="C1786" s="119"/>
      <c r="D1786" s="120"/>
      <c r="E1786" s="119"/>
      <c r="F1786" s="119"/>
      <c r="G1786" s="119" t="s">
        <v>750</v>
      </c>
      <c r="H1786" s="121" t="s">
        <v>1542</v>
      </c>
      <c r="I1786" s="119" t="s">
        <v>752</v>
      </c>
      <c r="J1786" s="122">
        <v>707.95</v>
      </c>
    </row>
    <row r="1787" spans="1:10" ht="15" thickTop="1">
      <c r="A1787" s="123"/>
      <c r="B1787" s="85"/>
      <c r="C1787" s="85"/>
      <c r="D1787" s="58"/>
      <c r="E1787" s="85"/>
      <c r="F1787" s="85"/>
      <c r="G1787" s="85"/>
      <c r="H1787" s="85"/>
      <c r="I1787" s="85"/>
      <c r="J1787" s="124"/>
    </row>
    <row r="1788" spans="1:10" ht="30">
      <c r="A1788" s="109" t="s">
        <v>465</v>
      </c>
      <c r="B1788" s="46" t="s">
        <v>1</v>
      </c>
      <c r="C1788" s="46" t="s">
        <v>2</v>
      </c>
      <c r="D1788" s="55" t="s">
        <v>3</v>
      </c>
      <c r="E1788" s="457" t="s">
        <v>742</v>
      </c>
      <c r="F1788" s="457"/>
      <c r="G1788" s="46" t="s">
        <v>4</v>
      </c>
      <c r="H1788" s="46" t="s">
        <v>5</v>
      </c>
      <c r="I1788" s="46" t="s">
        <v>6</v>
      </c>
      <c r="J1788" s="110" t="s">
        <v>7</v>
      </c>
    </row>
    <row r="1789" spans="1:10" ht="51">
      <c r="A1789" s="125" t="s">
        <v>753</v>
      </c>
      <c r="B1789" s="60" t="s">
        <v>466</v>
      </c>
      <c r="C1789" s="60" t="s">
        <v>12</v>
      </c>
      <c r="D1789" s="59" t="s">
        <v>467</v>
      </c>
      <c r="E1789" s="458" t="s">
        <v>1278</v>
      </c>
      <c r="F1789" s="458"/>
      <c r="G1789" s="60" t="s">
        <v>70</v>
      </c>
      <c r="H1789" s="86">
        <v>1</v>
      </c>
      <c r="I1789" s="87">
        <v>23.15</v>
      </c>
      <c r="J1789" s="126">
        <v>23.15</v>
      </c>
    </row>
    <row r="1790" spans="1:10" ht="25.5">
      <c r="A1790" s="127" t="s">
        <v>755</v>
      </c>
      <c r="B1790" s="62" t="s">
        <v>1402</v>
      </c>
      <c r="C1790" s="62" t="s">
        <v>12</v>
      </c>
      <c r="D1790" s="61" t="s">
        <v>1403</v>
      </c>
      <c r="E1790" s="459" t="s">
        <v>758</v>
      </c>
      <c r="F1790" s="459"/>
      <c r="G1790" s="62" t="s">
        <v>14</v>
      </c>
      <c r="H1790" s="88">
        <v>0.31819999999999998</v>
      </c>
      <c r="I1790" s="89">
        <v>21.35</v>
      </c>
      <c r="J1790" s="128">
        <v>6.79</v>
      </c>
    </row>
    <row r="1791" spans="1:10" ht="25.5">
      <c r="A1791" s="127" t="s">
        <v>755</v>
      </c>
      <c r="B1791" s="62" t="s">
        <v>1279</v>
      </c>
      <c r="C1791" s="62" t="s">
        <v>12</v>
      </c>
      <c r="D1791" s="61" t="s">
        <v>1280</v>
      </c>
      <c r="E1791" s="459" t="s">
        <v>758</v>
      </c>
      <c r="F1791" s="459"/>
      <c r="G1791" s="62" t="s">
        <v>14</v>
      </c>
      <c r="H1791" s="88">
        <v>0.31819999999999998</v>
      </c>
      <c r="I1791" s="89">
        <v>25.5</v>
      </c>
      <c r="J1791" s="128">
        <v>8.11</v>
      </c>
    </row>
    <row r="1792" spans="1:10" ht="25.5">
      <c r="A1792" s="129" t="s">
        <v>743</v>
      </c>
      <c r="B1792" s="64" t="s">
        <v>1543</v>
      </c>
      <c r="C1792" s="64" t="s">
        <v>12</v>
      </c>
      <c r="D1792" s="63" t="s">
        <v>1544</v>
      </c>
      <c r="E1792" s="456" t="s">
        <v>766</v>
      </c>
      <c r="F1792" s="456"/>
      <c r="G1792" s="64" t="s">
        <v>70</v>
      </c>
      <c r="H1792" s="90">
        <v>1.0548999999999999</v>
      </c>
      <c r="I1792" s="91">
        <v>7.8</v>
      </c>
      <c r="J1792" s="130">
        <v>8.2200000000000006</v>
      </c>
    </row>
    <row r="1793" spans="1:10">
      <c r="A1793" s="129" t="s">
        <v>743</v>
      </c>
      <c r="B1793" s="64" t="s">
        <v>1406</v>
      </c>
      <c r="C1793" s="64" t="s">
        <v>12</v>
      </c>
      <c r="D1793" s="63" t="s">
        <v>1407</v>
      </c>
      <c r="E1793" s="456" t="s">
        <v>766</v>
      </c>
      <c r="F1793" s="456"/>
      <c r="G1793" s="64" t="s">
        <v>220</v>
      </c>
      <c r="H1793" s="90">
        <v>1.77E-2</v>
      </c>
      <c r="I1793" s="91">
        <v>2.17</v>
      </c>
      <c r="J1793" s="130">
        <v>0.03</v>
      </c>
    </row>
    <row r="1794" spans="1:10" ht="25.5">
      <c r="A1794" s="113"/>
      <c r="B1794" s="114"/>
      <c r="C1794" s="114"/>
      <c r="D1794" s="115"/>
      <c r="E1794" s="114" t="s">
        <v>745</v>
      </c>
      <c r="F1794" s="116">
        <v>12.4</v>
      </c>
      <c r="G1794" s="114" t="s">
        <v>746</v>
      </c>
      <c r="H1794" s="116">
        <v>0</v>
      </c>
      <c r="I1794" s="114" t="s">
        <v>747</v>
      </c>
      <c r="J1794" s="117">
        <v>12.4</v>
      </c>
    </row>
    <row r="1795" spans="1:10" ht="25.5">
      <c r="A1795" s="113"/>
      <c r="B1795" s="114"/>
      <c r="C1795" s="114"/>
      <c r="D1795" s="115"/>
      <c r="E1795" s="114" t="s">
        <v>748</v>
      </c>
      <c r="F1795" s="116">
        <v>6.07</v>
      </c>
      <c r="G1795" s="114"/>
      <c r="H1795" s="460" t="s">
        <v>749</v>
      </c>
      <c r="I1795" s="460"/>
      <c r="J1795" s="117">
        <v>29.22</v>
      </c>
    </row>
    <row r="1796" spans="1:10" ht="26.25" thickBot="1">
      <c r="A1796" s="118"/>
      <c r="B1796" s="119"/>
      <c r="C1796" s="119"/>
      <c r="D1796" s="120"/>
      <c r="E1796" s="119"/>
      <c r="F1796" s="119"/>
      <c r="G1796" s="119" t="s">
        <v>750</v>
      </c>
      <c r="H1796" s="121" t="s">
        <v>1545</v>
      </c>
      <c r="I1796" s="119" t="s">
        <v>752</v>
      </c>
      <c r="J1796" s="122">
        <v>730.5</v>
      </c>
    </row>
    <row r="1797" spans="1:10" ht="15" thickTop="1">
      <c r="A1797" s="123"/>
      <c r="B1797" s="85"/>
      <c r="C1797" s="85"/>
      <c r="D1797" s="58"/>
      <c r="E1797" s="85"/>
      <c r="F1797" s="85"/>
      <c r="G1797" s="85"/>
      <c r="H1797" s="85"/>
      <c r="I1797" s="85"/>
      <c r="J1797" s="124"/>
    </row>
    <row r="1798" spans="1:10" ht="30">
      <c r="A1798" s="109" t="s">
        <v>468</v>
      </c>
      <c r="B1798" s="46" t="s">
        <v>1</v>
      </c>
      <c r="C1798" s="46" t="s">
        <v>2</v>
      </c>
      <c r="D1798" s="55" t="s">
        <v>3</v>
      </c>
      <c r="E1798" s="457" t="s">
        <v>742</v>
      </c>
      <c r="F1798" s="457"/>
      <c r="G1798" s="46" t="s">
        <v>4</v>
      </c>
      <c r="H1798" s="46" t="s">
        <v>5</v>
      </c>
      <c r="I1798" s="46" t="s">
        <v>6</v>
      </c>
      <c r="J1798" s="110" t="s">
        <v>7</v>
      </c>
    </row>
    <row r="1799" spans="1:10" ht="38.25">
      <c r="A1799" s="125" t="s">
        <v>753</v>
      </c>
      <c r="B1799" s="60" t="s">
        <v>469</v>
      </c>
      <c r="C1799" s="60" t="s">
        <v>12</v>
      </c>
      <c r="D1799" s="59" t="s">
        <v>470</v>
      </c>
      <c r="E1799" s="458" t="s">
        <v>1278</v>
      </c>
      <c r="F1799" s="458"/>
      <c r="G1799" s="60" t="s">
        <v>70</v>
      </c>
      <c r="H1799" s="86">
        <v>1</v>
      </c>
      <c r="I1799" s="87">
        <v>31.25</v>
      </c>
      <c r="J1799" s="126">
        <v>31.25</v>
      </c>
    </row>
    <row r="1800" spans="1:10" ht="25.5">
      <c r="A1800" s="127" t="s">
        <v>755</v>
      </c>
      <c r="B1800" s="62" t="s">
        <v>1402</v>
      </c>
      <c r="C1800" s="62" t="s">
        <v>12</v>
      </c>
      <c r="D1800" s="61" t="s">
        <v>1403</v>
      </c>
      <c r="E1800" s="459" t="s">
        <v>758</v>
      </c>
      <c r="F1800" s="459"/>
      <c r="G1800" s="62" t="s">
        <v>14</v>
      </c>
      <c r="H1800" s="88">
        <v>0.29389999999999999</v>
      </c>
      <c r="I1800" s="89">
        <v>21.35</v>
      </c>
      <c r="J1800" s="128">
        <v>6.27</v>
      </c>
    </row>
    <row r="1801" spans="1:10" ht="25.5">
      <c r="A1801" s="127" t="s">
        <v>755</v>
      </c>
      <c r="B1801" s="62" t="s">
        <v>1279</v>
      </c>
      <c r="C1801" s="62" t="s">
        <v>12</v>
      </c>
      <c r="D1801" s="61" t="s">
        <v>1280</v>
      </c>
      <c r="E1801" s="459" t="s">
        <v>758</v>
      </c>
      <c r="F1801" s="459"/>
      <c r="G1801" s="62" t="s">
        <v>14</v>
      </c>
      <c r="H1801" s="88">
        <v>0.29389999999999999</v>
      </c>
      <c r="I1801" s="89">
        <v>25.5</v>
      </c>
      <c r="J1801" s="128">
        <v>7.49</v>
      </c>
    </row>
    <row r="1802" spans="1:10" ht="25.5">
      <c r="A1802" s="129" t="s">
        <v>743</v>
      </c>
      <c r="B1802" s="64" t="s">
        <v>1546</v>
      </c>
      <c r="C1802" s="64" t="s">
        <v>12</v>
      </c>
      <c r="D1802" s="63" t="s">
        <v>1547</v>
      </c>
      <c r="E1802" s="456" t="s">
        <v>766</v>
      </c>
      <c r="F1802" s="456"/>
      <c r="G1802" s="64" t="s">
        <v>70</v>
      </c>
      <c r="H1802" s="90">
        <v>1.0353000000000001</v>
      </c>
      <c r="I1802" s="91">
        <v>16.87</v>
      </c>
      <c r="J1802" s="130">
        <v>17.46</v>
      </c>
    </row>
    <row r="1803" spans="1:10">
      <c r="A1803" s="129" t="s">
        <v>743</v>
      </c>
      <c r="B1803" s="64" t="s">
        <v>1406</v>
      </c>
      <c r="C1803" s="64" t="s">
        <v>12</v>
      </c>
      <c r="D1803" s="63" t="s">
        <v>1407</v>
      </c>
      <c r="E1803" s="456" t="s">
        <v>766</v>
      </c>
      <c r="F1803" s="456"/>
      <c r="G1803" s="64" t="s">
        <v>220</v>
      </c>
      <c r="H1803" s="90">
        <v>1.6299999999999999E-2</v>
      </c>
      <c r="I1803" s="91">
        <v>2.17</v>
      </c>
      <c r="J1803" s="130">
        <v>0.03</v>
      </c>
    </row>
    <row r="1804" spans="1:10" ht="25.5">
      <c r="A1804" s="113"/>
      <c r="B1804" s="114"/>
      <c r="C1804" s="114"/>
      <c r="D1804" s="115"/>
      <c r="E1804" s="114" t="s">
        <v>745</v>
      </c>
      <c r="F1804" s="116">
        <v>11.46</v>
      </c>
      <c r="G1804" s="114" t="s">
        <v>746</v>
      </c>
      <c r="H1804" s="116">
        <v>0</v>
      </c>
      <c r="I1804" s="114" t="s">
        <v>747</v>
      </c>
      <c r="J1804" s="117">
        <v>11.46</v>
      </c>
    </row>
    <row r="1805" spans="1:10" ht="25.5">
      <c r="A1805" s="113"/>
      <c r="B1805" s="114"/>
      <c r="C1805" s="114"/>
      <c r="D1805" s="115"/>
      <c r="E1805" s="114" t="s">
        <v>748</v>
      </c>
      <c r="F1805" s="116">
        <v>8.1999999999999993</v>
      </c>
      <c r="G1805" s="114"/>
      <c r="H1805" s="460" t="s">
        <v>749</v>
      </c>
      <c r="I1805" s="460"/>
      <c r="J1805" s="117">
        <v>39.450000000000003</v>
      </c>
    </row>
    <row r="1806" spans="1:10" ht="26.25" thickBot="1">
      <c r="A1806" s="118"/>
      <c r="B1806" s="119"/>
      <c r="C1806" s="119"/>
      <c r="D1806" s="120"/>
      <c r="E1806" s="119"/>
      <c r="F1806" s="119"/>
      <c r="G1806" s="119" t="s">
        <v>750</v>
      </c>
      <c r="H1806" s="121" t="s">
        <v>1548</v>
      </c>
      <c r="I1806" s="119" t="s">
        <v>752</v>
      </c>
      <c r="J1806" s="122">
        <v>144.38</v>
      </c>
    </row>
    <row r="1807" spans="1:10" ht="15" thickTop="1">
      <c r="A1807" s="123"/>
      <c r="B1807" s="85"/>
      <c r="C1807" s="85"/>
      <c r="D1807" s="58"/>
      <c r="E1807" s="85"/>
      <c r="F1807" s="85"/>
      <c r="G1807" s="85"/>
      <c r="H1807" s="85"/>
      <c r="I1807" s="85"/>
      <c r="J1807" s="124"/>
    </row>
    <row r="1808" spans="1:10" ht="30">
      <c r="A1808" s="109" t="s">
        <v>471</v>
      </c>
      <c r="B1808" s="46" t="s">
        <v>1</v>
      </c>
      <c r="C1808" s="46" t="s">
        <v>2</v>
      </c>
      <c r="D1808" s="55" t="s">
        <v>3</v>
      </c>
      <c r="E1808" s="457" t="s">
        <v>742</v>
      </c>
      <c r="F1808" s="457"/>
      <c r="G1808" s="46" t="s">
        <v>4</v>
      </c>
      <c r="H1808" s="46" t="s">
        <v>5</v>
      </c>
      <c r="I1808" s="46" t="s">
        <v>6</v>
      </c>
      <c r="J1808" s="110" t="s">
        <v>7</v>
      </c>
    </row>
    <row r="1809" spans="1:10" ht="63.75">
      <c r="A1809" s="125" t="s">
        <v>753</v>
      </c>
      <c r="B1809" s="60" t="s">
        <v>472</v>
      </c>
      <c r="C1809" s="60" t="s">
        <v>12</v>
      </c>
      <c r="D1809" s="59" t="s">
        <v>473</v>
      </c>
      <c r="E1809" s="458" t="s">
        <v>1278</v>
      </c>
      <c r="F1809" s="458"/>
      <c r="G1809" s="60" t="s">
        <v>220</v>
      </c>
      <c r="H1809" s="86">
        <v>1</v>
      </c>
      <c r="I1809" s="87">
        <v>10.09</v>
      </c>
      <c r="J1809" s="126">
        <v>10.09</v>
      </c>
    </row>
    <row r="1810" spans="1:10" ht="25.5">
      <c r="A1810" s="127" t="s">
        <v>755</v>
      </c>
      <c r="B1810" s="62" t="s">
        <v>1402</v>
      </c>
      <c r="C1810" s="62" t="s">
        <v>12</v>
      </c>
      <c r="D1810" s="61" t="s">
        <v>1403</v>
      </c>
      <c r="E1810" s="459" t="s">
        <v>758</v>
      </c>
      <c r="F1810" s="459"/>
      <c r="G1810" s="62" t="s">
        <v>14</v>
      </c>
      <c r="H1810" s="88">
        <v>8.8249999999999995E-2</v>
      </c>
      <c r="I1810" s="89">
        <v>21.35</v>
      </c>
      <c r="J1810" s="128">
        <v>1.88</v>
      </c>
    </row>
    <row r="1811" spans="1:10" ht="25.5">
      <c r="A1811" s="127" t="s">
        <v>755</v>
      </c>
      <c r="B1811" s="62" t="s">
        <v>1279</v>
      </c>
      <c r="C1811" s="62" t="s">
        <v>12</v>
      </c>
      <c r="D1811" s="61" t="s">
        <v>1280</v>
      </c>
      <c r="E1811" s="459" t="s">
        <v>758</v>
      </c>
      <c r="F1811" s="459"/>
      <c r="G1811" s="62" t="s">
        <v>14</v>
      </c>
      <c r="H1811" s="88">
        <v>8.8249999999999995E-2</v>
      </c>
      <c r="I1811" s="89">
        <v>25.5</v>
      </c>
      <c r="J1811" s="128">
        <v>2.25</v>
      </c>
    </row>
    <row r="1812" spans="1:10" ht="25.5">
      <c r="A1812" s="129" t="s">
        <v>743</v>
      </c>
      <c r="B1812" s="64" t="s">
        <v>1549</v>
      </c>
      <c r="C1812" s="64" t="s">
        <v>12</v>
      </c>
      <c r="D1812" s="63" t="s">
        <v>1550</v>
      </c>
      <c r="E1812" s="456" t="s">
        <v>766</v>
      </c>
      <c r="F1812" s="456"/>
      <c r="G1812" s="64" t="s">
        <v>220</v>
      </c>
      <c r="H1812" s="90">
        <v>1</v>
      </c>
      <c r="I1812" s="91">
        <v>2.2400000000000002</v>
      </c>
      <c r="J1812" s="130">
        <v>2.2400000000000002</v>
      </c>
    </row>
    <row r="1813" spans="1:10" ht="25.5">
      <c r="A1813" s="129" t="s">
        <v>743</v>
      </c>
      <c r="B1813" s="64" t="s">
        <v>1423</v>
      </c>
      <c r="C1813" s="64" t="s">
        <v>12</v>
      </c>
      <c r="D1813" s="63" t="s">
        <v>1424</v>
      </c>
      <c r="E1813" s="456" t="s">
        <v>766</v>
      </c>
      <c r="F1813" s="456"/>
      <c r="G1813" s="64" t="s">
        <v>220</v>
      </c>
      <c r="H1813" s="90">
        <v>7.4999999999999997E-3</v>
      </c>
      <c r="I1813" s="91">
        <v>78.45</v>
      </c>
      <c r="J1813" s="130">
        <v>0.57999999999999996</v>
      </c>
    </row>
    <row r="1814" spans="1:10" ht="38.25">
      <c r="A1814" s="129" t="s">
        <v>743</v>
      </c>
      <c r="B1814" s="64" t="s">
        <v>1510</v>
      </c>
      <c r="C1814" s="64" t="s">
        <v>12</v>
      </c>
      <c r="D1814" s="63" t="s">
        <v>1511</v>
      </c>
      <c r="E1814" s="456" t="s">
        <v>766</v>
      </c>
      <c r="F1814" s="456"/>
      <c r="G1814" s="64" t="s">
        <v>220</v>
      </c>
      <c r="H1814" s="90">
        <v>2.5000000000000001E-2</v>
      </c>
      <c r="I1814" s="91">
        <v>28.58</v>
      </c>
      <c r="J1814" s="130">
        <v>0.71</v>
      </c>
    </row>
    <row r="1815" spans="1:10">
      <c r="A1815" s="129" t="s">
        <v>743</v>
      </c>
      <c r="B1815" s="64" t="s">
        <v>1406</v>
      </c>
      <c r="C1815" s="64" t="s">
        <v>12</v>
      </c>
      <c r="D1815" s="63" t="s">
        <v>1407</v>
      </c>
      <c r="E1815" s="456" t="s">
        <v>766</v>
      </c>
      <c r="F1815" s="456"/>
      <c r="G1815" s="64" t="s">
        <v>220</v>
      </c>
      <c r="H1815" s="90">
        <v>7.4000000000000003E-3</v>
      </c>
      <c r="I1815" s="91">
        <v>2.17</v>
      </c>
      <c r="J1815" s="130">
        <v>0.01</v>
      </c>
    </row>
    <row r="1816" spans="1:10">
      <c r="A1816" s="129" t="s">
        <v>743</v>
      </c>
      <c r="B1816" s="64" t="s">
        <v>1425</v>
      </c>
      <c r="C1816" s="64" t="s">
        <v>12</v>
      </c>
      <c r="D1816" s="63" t="s">
        <v>1426</v>
      </c>
      <c r="E1816" s="456" t="s">
        <v>766</v>
      </c>
      <c r="F1816" s="456"/>
      <c r="G1816" s="64" t="s">
        <v>220</v>
      </c>
      <c r="H1816" s="90">
        <v>4.8999999999999998E-3</v>
      </c>
      <c r="I1816" s="91">
        <v>69.25</v>
      </c>
      <c r="J1816" s="130">
        <v>0.33</v>
      </c>
    </row>
    <row r="1817" spans="1:10" ht="25.5">
      <c r="A1817" s="129" t="s">
        <v>743</v>
      </c>
      <c r="B1817" s="64" t="s">
        <v>1551</v>
      </c>
      <c r="C1817" s="64" t="s">
        <v>12</v>
      </c>
      <c r="D1817" s="63" t="s">
        <v>1552</v>
      </c>
      <c r="E1817" s="456" t="s">
        <v>766</v>
      </c>
      <c r="F1817" s="456"/>
      <c r="G1817" s="64" t="s">
        <v>220</v>
      </c>
      <c r="H1817" s="90">
        <v>1</v>
      </c>
      <c r="I1817" s="91">
        <v>2.09</v>
      </c>
      <c r="J1817" s="130">
        <v>2.09</v>
      </c>
    </row>
    <row r="1818" spans="1:10" ht="25.5">
      <c r="A1818" s="113"/>
      <c r="B1818" s="114"/>
      <c r="C1818" s="114"/>
      <c r="D1818" s="115"/>
      <c r="E1818" s="114" t="s">
        <v>745</v>
      </c>
      <c r="F1818" s="116">
        <v>3.43</v>
      </c>
      <c r="G1818" s="114" t="s">
        <v>746</v>
      </c>
      <c r="H1818" s="116">
        <v>0</v>
      </c>
      <c r="I1818" s="114" t="s">
        <v>747</v>
      </c>
      <c r="J1818" s="117">
        <v>3.43</v>
      </c>
    </row>
    <row r="1819" spans="1:10" ht="25.5">
      <c r="A1819" s="113"/>
      <c r="B1819" s="114"/>
      <c r="C1819" s="114"/>
      <c r="D1819" s="115"/>
      <c r="E1819" s="114" t="s">
        <v>748</v>
      </c>
      <c r="F1819" s="116">
        <v>2.64</v>
      </c>
      <c r="G1819" s="114"/>
      <c r="H1819" s="460" t="s">
        <v>749</v>
      </c>
      <c r="I1819" s="460"/>
      <c r="J1819" s="117">
        <v>12.73</v>
      </c>
    </row>
    <row r="1820" spans="1:10" ht="26.25" thickBot="1">
      <c r="A1820" s="118"/>
      <c r="B1820" s="119"/>
      <c r="C1820" s="119"/>
      <c r="D1820" s="120"/>
      <c r="E1820" s="119"/>
      <c r="F1820" s="119"/>
      <c r="G1820" s="119" t="s">
        <v>750</v>
      </c>
      <c r="H1820" s="121" t="s">
        <v>1285</v>
      </c>
      <c r="I1820" s="119" t="s">
        <v>752</v>
      </c>
      <c r="J1820" s="122">
        <v>25.46</v>
      </c>
    </row>
    <row r="1821" spans="1:10" ht="15" thickTop="1">
      <c r="A1821" s="123"/>
      <c r="B1821" s="85"/>
      <c r="C1821" s="85"/>
      <c r="D1821" s="58"/>
      <c r="E1821" s="85"/>
      <c r="F1821" s="85"/>
      <c r="G1821" s="85"/>
      <c r="H1821" s="85"/>
      <c r="I1821" s="85"/>
      <c r="J1821" s="124"/>
    </row>
    <row r="1822" spans="1:10" ht="30">
      <c r="A1822" s="109" t="s">
        <v>474</v>
      </c>
      <c r="B1822" s="46" t="s">
        <v>1</v>
      </c>
      <c r="C1822" s="46" t="s">
        <v>2</v>
      </c>
      <c r="D1822" s="55" t="s">
        <v>3</v>
      </c>
      <c r="E1822" s="457" t="s">
        <v>742</v>
      </c>
      <c r="F1822" s="457"/>
      <c r="G1822" s="46" t="s">
        <v>4</v>
      </c>
      <c r="H1822" s="46" t="s">
        <v>5</v>
      </c>
      <c r="I1822" s="46" t="s">
        <v>6</v>
      </c>
      <c r="J1822" s="110" t="s">
        <v>7</v>
      </c>
    </row>
    <row r="1823" spans="1:10" ht="51">
      <c r="A1823" s="125" t="s">
        <v>753</v>
      </c>
      <c r="B1823" s="60" t="s">
        <v>445</v>
      </c>
      <c r="C1823" s="60" t="s">
        <v>12</v>
      </c>
      <c r="D1823" s="59" t="s">
        <v>446</v>
      </c>
      <c r="E1823" s="458" t="s">
        <v>1278</v>
      </c>
      <c r="F1823" s="458"/>
      <c r="G1823" s="60" t="s">
        <v>220</v>
      </c>
      <c r="H1823" s="86">
        <v>1</v>
      </c>
      <c r="I1823" s="87">
        <v>26.34</v>
      </c>
      <c r="J1823" s="126">
        <v>26.34</v>
      </c>
    </row>
    <row r="1824" spans="1:10" ht="25.5">
      <c r="A1824" s="127" t="s">
        <v>755</v>
      </c>
      <c r="B1824" s="62" t="s">
        <v>1279</v>
      </c>
      <c r="C1824" s="62" t="s">
        <v>12</v>
      </c>
      <c r="D1824" s="61" t="s">
        <v>1280</v>
      </c>
      <c r="E1824" s="459" t="s">
        <v>758</v>
      </c>
      <c r="F1824" s="459"/>
      <c r="G1824" s="62" t="s">
        <v>14</v>
      </c>
      <c r="H1824" s="88">
        <v>0.19259999999999999</v>
      </c>
      <c r="I1824" s="89">
        <v>25.5</v>
      </c>
      <c r="J1824" s="128">
        <v>4.91</v>
      </c>
    </row>
    <row r="1825" spans="1:10" ht="25.5">
      <c r="A1825" s="127" t="s">
        <v>755</v>
      </c>
      <c r="B1825" s="62" t="s">
        <v>1402</v>
      </c>
      <c r="C1825" s="62" t="s">
        <v>12</v>
      </c>
      <c r="D1825" s="61" t="s">
        <v>1403</v>
      </c>
      <c r="E1825" s="459" t="s">
        <v>758</v>
      </c>
      <c r="F1825" s="459"/>
      <c r="G1825" s="62" t="s">
        <v>14</v>
      </c>
      <c r="H1825" s="88">
        <v>0.19259999999999999</v>
      </c>
      <c r="I1825" s="89">
        <v>21.35</v>
      </c>
      <c r="J1825" s="128">
        <v>4.1100000000000003</v>
      </c>
    </row>
    <row r="1826" spans="1:10" ht="38.25">
      <c r="A1826" s="129" t="s">
        <v>743</v>
      </c>
      <c r="B1826" s="64" t="s">
        <v>1510</v>
      </c>
      <c r="C1826" s="64" t="s">
        <v>12</v>
      </c>
      <c r="D1826" s="63" t="s">
        <v>1511</v>
      </c>
      <c r="E1826" s="456" t="s">
        <v>766</v>
      </c>
      <c r="F1826" s="456"/>
      <c r="G1826" s="64" t="s">
        <v>220</v>
      </c>
      <c r="H1826" s="90">
        <v>0.115</v>
      </c>
      <c r="I1826" s="91">
        <v>28.58</v>
      </c>
      <c r="J1826" s="130">
        <v>3.28</v>
      </c>
    </row>
    <row r="1827" spans="1:10" ht="25.5">
      <c r="A1827" s="129" t="s">
        <v>743</v>
      </c>
      <c r="B1827" s="64" t="s">
        <v>1512</v>
      </c>
      <c r="C1827" s="64" t="s">
        <v>12</v>
      </c>
      <c r="D1827" s="63" t="s">
        <v>1513</v>
      </c>
      <c r="E1827" s="456" t="s">
        <v>766</v>
      </c>
      <c r="F1827" s="456"/>
      <c r="G1827" s="64" t="s">
        <v>220</v>
      </c>
      <c r="H1827" s="90">
        <v>2</v>
      </c>
      <c r="I1827" s="91">
        <v>3.7</v>
      </c>
      <c r="J1827" s="130">
        <v>7.4</v>
      </c>
    </row>
    <row r="1828" spans="1:10" ht="25.5">
      <c r="A1828" s="129" t="s">
        <v>743</v>
      </c>
      <c r="B1828" s="64" t="s">
        <v>1514</v>
      </c>
      <c r="C1828" s="64" t="s">
        <v>12</v>
      </c>
      <c r="D1828" s="63" t="s">
        <v>1515</v>
      </c>
      <c r="E1828" s="456" t="s">
        <v>766</v>
      </c>
      <c r="F1828" s="456"/>
      <c r="G1828" s="64" t="s">
        <v>220</v>
      </c>
      <c r="H1828" s="90">
        <v>1</v>
      </c>
      <c r="I1828" s="91">
        <v>6.64</v>
      </c>
      <c r="J1828" s="130">
        <v>6.64</v>
      </c>
    </row>
    <row r="1829" spans="1:10" ht="25.5">
      <c r="A1829" s="113"/>
      <c r="B1829" s="114"/>
      <c r="C1829" s="114"/>
      <c r="D1829" s="115"/>
      <c r="E1829" s="114" t="s">
        <v>745</v>
      </c>
      <c r="F1829" s="116">
        <v>7.5</v>
      </c>
      <c r="G1829" s="114" t="s">
        <v>746</v>
      </c>
      <c r="H1829" s="116">
        <v>0</v>
      </c>
      <c r="I1829" s="114" t="s">
        <v>747</v>
      </c>
      <c r="J1829" s="117">
        <v>7.5</v>
      </c>
    </row>
    <row r="1830" spans="1:10" ht="25.5">
      <c r="A1830" s="113"/>
      <c r="B1830" s="114"/>
      <c r="C1830" s="114"/>
      <c r="D1830" s="115"/>
      <c r="E1830" s="114" t="s">
        <v>748</v>
      </c>
      <c r="F1830" s="116">
        <v>6.91</v>
      </c>
      <c r="G1830" s="114"/>
      <c r="H1830" s="460" t="s">
        <v>749</v>
      </c>
      <c r="I1830" s="460"/>
      <c r="J1830" s="117">
        <v>33.25</v>
      </c>
    </row>
    <row r="1831" spans="1:10" ht="26.25" thickBot="1">
      <c r="A1831" s="118"/>
      <c r="B1831" s="119"/>
      <c r="C1831" s="119"/>
      <c r="D1831" s="120"/>
      <c r="E1831" s="119"/>
      <c r="F1831" s="119"/>
      <c r="G1831" s="119" t="s">
        <v>750</v>
      </c>
      <c r="H1831" s="121" t="s">
        <v>1438</v>
      </c>
      <c r="I1831" s="119" t="s">
        <v>752</v>
      </c>
      <c r="J1831" s="122">
        <v>99.75</v>
      </c>
    </row>
    <row r="1832" spans="1:10" ht="15" thickTop="1">
      <c r="A1832" s="123"/>
      <c r="B1832" s="85"/>
      <c r="C1832" s="85"/>
      <c r="D1832" s="58"/>
      <c r="E1832" s="85"/>
      <c r="F1832" s="85"/>
      <c r="G1832" s="85"/>
      <c r="H1832" s="85"/>
      <c r="I1832" s="85"/>
      <c r="J1832" s="124"/>
    </row>
    <row r="1833" spans="1:10" ht="30">
      <c r="A1833" s="109" t="s">
        <v>475</v>
      </c>
      <c r="B1833" s="46" t="s">
        <v>1</v>
      </c>
      <c r="C1833" s="46" t="s">
        <v>2</v>
      </c>
      <c r="D1833" s="55" t="s">
        <v>3</v>
      </c>
      <c r="E1833" s="457" t="s">
        <v>742</v>
      </c>
      <c r="F1833" s="457"/>
      <c r="G1833" s="46" t="s">
        <v>4</v>
      </c>
      <c r="H1833" s="46" t="s">
        <v>5</v>
      </c>
      <c r="I1833" s="46" t="s">
        <v>6</v>
      </c>
      <c r="J1833" s="110" t="s">
        <v>7</v>
      </c>
    </row>
    <row r="1834" spans="1:10" ht="51">
      <c r="A1834" s="125" t="s">
        <v>753</v>
      </c>
      <c r="B1834" s="60" t="s">
        <v>476</v>
      </c>
      <c r="C1834" s="60" t="s">
        <v>12</v>
      </c>
      <c r="D1834" s="59" t="s">
        <v>477</v>
      </c>
      <c r="E1834" s="458" t="s">
        <v>1278</v>
      </c>
      <c r="F1834" s="458"/>
      <c r="G1834" s="60" t="s">
        <v>220</v>
      </c>
      <c r="H1834" s="86">
        <v>1</v>
      </c>
      <c r="I1834" s="87">
        <v>14.8</v>
      </c>
      <c r="J1834" s="126">
        <v>14.8</v>
      </c>
    </row>
    <row r="1835" spans="1:10" ht="25.5">
      <c r="A1835" s="127" t="s">
        <v>755</v>
      </c>
      <c r="B1835" s="62" t="s">
        <v>1402</v>
      </c>
      <c r="C1835" s="62" t="s">
        <v>12</v>
      </c>
      <c r="D1835" s="61" t="s">
        <v>1403</v>
      </c>
      <c r="E1835" s="459" t="s">
        <v>758</v>
      </c>
      <c r="F1835" s="459"/>
      <c r="G1835" s="62" t="s">
        <v>14</v>
      </c>
      <c r="H1835" s="88">
        <v>0.13789999999999999</v>
      </c>
      <c r="I1835" s="89">
        <v>21.35</v>
      </c>
      <c r="J1835" s="128">
        <v>2.94</v>
      </c>
    </row>
    <row r="1836" spans="1:10" ht="25.5">
      <c r="A1836" s="127" t="s">
        <v>755</v>
      </c>
      <c r="B1836" s="62" t="s">
        <v>1279</v>
      </c>
      <c r="C1836" s="62" t="s">
        <v>12</v>
      </c>
      <c r="D1836" s="61" t="s">
        <v>1280</v>
      </c>
      <c r="E1836" s="459" t="s">
        <v>758</v>
      </c>
      <c r="F1836" s="459"/>
      <c r="G1836" s="62" t="s">
        <v>14</v>
      </c>
      <c r="H1836" s="88">
        <v>0.13789999999999999</v>
      </c>
      <c r="I1836" s="89">
        <v>25.5</v>
      </c>
      <c r="J1836" s="128">
        <v>3.51</v>
      </c>
    </row>
    <row r="1837" spans="1:10" ht="38.25">
      <c r="A1837" s="129" t="s">
        <v>743</v>
      </c>
      <c r="B1837" s="64" t="s">
        <v>1510</v>
      </c>
      <c r="C1837" s="64" t="s">
        <v>12</v>
      </c>
      <c r="D1837" s="63" t="s">
        <v>1511</v>
      </c>
      <c r="E1837" s="456" t="s">
        <v>766</v>
      </c>
      <c r="F1837" s="456"/>
      <c r="G1837" s="64" t="s">
        <v>220</v>
      </c>
      <c r="H1837" s="90">
        <v>0.05</v>
      </c>
      <c r="I1837" s="91">
        <v>28.58</v>
      </c>
      <c r="J1837" s="130">
        <v>1.42</v>
      </c>
    </row>
    <row r="1838" spans="1:10" ht="25.5">
      <c r="A1838" s="129" t="s">
        <v>743</v>
      </c>
      <c r="B1838" s="64" t="s">
        <v>1551</v>
      </c>
      <c r="C1838" s="64" t="s">
        <v>12</v>
      </c>
      <c r="D1838" s="63" t="s">
        <v>1552</v>
      </c>
      <c r="E1838" s="456" t="s">
        <v>766</v>
      </c>
      <c r="F1838" s="456"/>
      <c r="G1838" s="64" t="s">
        <v>220</v>
      </c>
      <c r="H1838" s="90">
        <v>2</v>
      </c>
      <c r="I1838" s="91">
        <v>2.09</v>
      </c>
      <c r="J1838" s="130">
        <v>4.18</v>
      </c>
    </row>
    <row r="1839" spans="1:10" ht="25.5">
      <c r="A1839" s="129" t="s">
        <v>743</v>
      </c>
      <c r="B1839" s="64" t="s">
        <v>1553</v>
      </c>
      <c r="C1839" s="64" t="s">
        <v>12</v>
      </c>
      <c r="D1839" s="63" t="s">
        <v>1554</v>
      </c>
      <c r="E1839" s="456" t="s">
        <v>766</v>
      </c>
      <c r="F1839" s="456"/>
      <c r="G1839" s="64" t="s">
        <v>220</v>
      </c>
      <c r="H1839" s="90">
        <v>1</v>
      </c>
      <c r="I1839" s="91">
        <v>2.75</v>
      </c>
      <c r="J1839" s="130">
        <v>2.75</v>
      </c>
    </row>
    <row r="1840" spans="1:10" ht="25.5">
      <c r="A1840" s="113"/>
      <c r="B1840" s="114"/>
      <c r="C1840" s="114"/>
      <c r="D1840" s="115"/>
      <c r="E1840" s="114" t="s">
        <v>745</v>
      </c>
      <c r="F1840" s="116">
        <v>5.37</v>
      </c>
      <c r="G1840" s="114" t="s">
        <v>746</v>
      </c>
      <c r="H1840" s="116">
        <v>0</v>
      </c>
      <c r="I1840" s="114" t="s">
        <v>747</v>
      </c>
      <c r="J1840" s="117">
        <v>5.37</v>
      </c>
    </row>
    <row r="1841" spans="1:10" ht="25.5">
      <c r="A1841" s="113"/>
      <c r="B1841" s="114"/>
      <c r="C1841" s="114"/>
      <c r="D1841" s="115"/>
      <c r="E1841" s="114" t="s">
        <v>748</v>
      </c>
      <c r="F1841" s="116">
        <v>3.88</v>
      </c>
      <c r="G1841" s="114"/>
      <c r="H1841" s="460" t="s">
        <v>749</v>
      </c>
      <c r="I1841" s="460"/>
      <c r="J1841" s="117">
        <v>18.68</v>
      </c>
    </row>
    <row r="1842" spans="1:10" ht="26.25" thickBot="1">
      <c r="A1842" s="118"/>
      <c r="B1842" s="119"/>
      <c r="C1842" s="119"/>
      <c r="D1842" s="120"/>
      <c r="E1842" s="119"/>
      <c r="F1842" s="119"/>
      <c r="G1842" s="119" t="s">
        <v>750</v>
      </c>
      <c r="H1842" s="121" t="s">
        <v>919</v>
      </c>
      <c r="I1842" s="119" t="s">
        <v>752</v>
      </c>
      <c r="J1842" s="122">
        <v>130.76</v>
      </c>
    </row>
    <row r="1843" spans="1:10" ht="15" thickTop="1">
      <c r="A1843" s="123"/>
      <c r="B1843" s="85"/>
      <c r="C1843" s="85"/>
      <c r="D1843" s="58"/>
      <c r="E1843" s="85"/>
      <c r="F1843" s="85"/>
      <c r="G1843" s="85"/>
      <c r="H1843" s="85"/>
      <c r="I1843" s="85"/>
      <c r="J1843" s="124"/>
    </row>
    <row r="1844" spans="1:10" ht="30">
      <c r="A1844" s="109" t="s">
        <v>478</v>
      </c>
      <c r="B1844" s="46" t="s">
        <v>1</v>
      </c>
      <c r="C1844" s="46" t="s">
        <v>2</v>
      </c>
      <c r="D1844" s="55" t="s">
        <v>3</v>
      </c>
      <c r="E1844" s="457" t="s">
        <v>742</v>
      </c>
      <c r="F1844" s="457"/>
      <c r="G1844" s="46" t="s">
        <v>4</v>
      </c>
      <c r="H1844" s="46" t="s">
        <v>5</v>
      </c>
      <c r="I1844" s="46" t="s">
        <v>6</v>
      </c>
      <c r="J1844" s="110" t="s">
        <v>7</v>
      </c>
    </row>
    <row r="1845" spans="1:10" ht="51">
      <c r="A1845" s="125" t="s">
        <v>753</v>
      </c>
      <c r="B1845" s="60" t="s">
        <v>479</v>
      </c>
      <c r="C1845" s="60" t="s">
        <v>12</v>
      </c>
      <c r="D1845" s="59" t="s">
        <v>480</v>
      </c>
      <c r="E1845" s="458" t="s">
        <v>1278</v>
      </c>
      <c r="F1845" s="458"/>
      <c r="G1845" s="60" t="s">
        <v>220</v>
      </c>
      <c r="H1845" s="86">
        <v>1</v>
      </c>
      <c r="I1845" s="87">
        <v>9.5</v>
      </c>
      <c r="J1845" s="126">
        <v>9.5</v>
      </c>
    </row>
    <row r="1846" spans="1:10" ht="25.5">
      <c r="A1846" s="127" t="s">
        <v>755</v>
      </c>
      <c r="B1846" s="62" t="s">
        <v>1279</v>
      </c>
      <c r="C1846" s="62" t="s">
        <v>12</v>
      </c>
      <c r="D1846" s="61" t="s">
        <v>1280</v>
      </c>
      <c r="E1846" s="459" t="s">
        <v>758</v>
      </c>
      <c r="F1846" s="459"/>
      <c r="G1846" s="62" t="s">
        <v>14</v>
      </c>
      <c r="H1846" s="88">
        <v>0.127</v>
      </c>
      <c r="I1846" s="89">
        <v>25.5</v>
      </c>
      <c r="J1846" s="128">
        <v>3.23</v>
      </c>
    </row>
    <row r="1847" spans="1:10" ht="25.5">
      <c r="A1847" s="127" t="s">
        <v>755</v>
      </c>
      <c r="B1847" s="62" t="s">
        <v>1402</v>
      </c>
      <c r="C1847" s="62" t="s">
        <v>12</v>
      </c>
      <c r="D1847" s="61" t="s">
        <v>1403</v>
      </c>
      <c r="E1847" s="459" t="s">
        <v>758</v>
      </c>
      <c r="F1847" s="459"/>
      <c r="G1847" s="62" t="s">
        <v>14</v>
      </c>
      <c r="H1847" s="88">
        <v>0.127</v>
      </c>
      <c r="I1847" s="89">
        <v>21.35</v>
      </c>
      <c r="J1847" s="128">
        <v>2.71</v>
      </c>
    </row>
    <row r="1848" spans="1:10">
      <c r="A1848" s="129" t="s">
        <v>743</v>
      </c>
      <c r="B1848" s="64" t="s">
        <v>1406</v>
      </c>
      <c r="C1848" s="64" t="s">
        <v>12</v>
      </c>
      <c r="D1848" s="63" t="s">
        <v>1407</v>
      </c>
      <c r="E1848" s="456" t="s">
        <v>766</v>
      </c>
      <c r="F1848" s="456"/>
      <c r="G1848" s="64" t="s">
        <v>220</v>
      </c>
      <c r="H1848" s="90">
        <v>7.1000000000000004E-3</v>
      </c>
      <c r="I1848" s="91">
        <v>2.17</v>
      </c>
      <c r="J1848" s="130">
        <v>0.01</v>
      </c>
    </row>
    <row r="1849" spans="1:10" ht="25.5">
      <c r="A1849" s="129" t="s">
        <v>743</v>
      </c>
      <c r="B1849" s="64" t="s">
        <v>1555</v>
      </c>
      <c r="C1849" s="64" t="s">
        <v>12</v>
      </c>
      <c r="D1849" s="63" t="s">
        <v>1556</v>
      </c>
      <c r="E1849" s="456" t="s">
        <v>766</v>
      </c>
      <c r="F1849" s="456"/>
      <c r="G1849" s="64" t="s">
        <v>220</v>
      </c>
      <c r="H1849" s="90">
        <v>1</v>
      </c>
      <c r="I1849" s="91">
        <v>1.7</v>
      </c>
      <c r="J1849" s="130">
        <v>1.7</v>
      </c>
    </row>
    <row r="1850" spans="1:10">
      <c r="A1850" s="129" t="s">
        <v>743</v>
      </c>
      <c r="B1850" s="64" t="s">
        <v>1425</v>
      </c>
      <c r="C1850" s="64" t="s">
        <v>12</v>
      </c>
      <c r="D1850" s="63" t="s">
        <v>1426</v>
      </c>
      <c r="E1850" s="456" t="s">
        <v>766</v>
      </c>
      <c r="F1850" s="456"/>
      <c r="G1850" s="64" t="s">
        <v>220</v>
      </c>
      <c r="H1850" s="90">
        <v>9.9000000000000008E-3</v>
      </c>
      <c r="I1850" s="91">
        <v>69.25</v>
      </c>
      <c r="J1850" s="130">
        <v>0.68</v>
      </c>
    </row>
    <row r="1851" spans="1:10" ht="25.5">
      <c r="A1851" s="129" t="s">
        <v>743</v>
      </c>
      <c r="B1851" s="64" t="s">
        <v>1423</v>
      </c>
      <c r="C1851" s="64" t="s">
        <v>12</v>
      </c>
      <c r="D1851" s="63" t="s">
        <v>1424</v>
      </c>
      <c r="E1851" s="456" t="s">
        <v>766</v>
      </c>
      <c r="F1851" s="456"/>
      <c r="G1851" s="64" t="s">
        <v>220</v>
      </c>
      <c r="H1851" s="90">
        <v>1.4999999999999999E-2</v>
      </c>
      <c r="I1851" s="91">
        <v>78.45</v>
      </c>
      <c r="J1851" s="130">
        <v>1.17</v>
      </c>
    </row>
    <row r="1852" spans="1:10" ht="25.5">
      <c r="A1852" s="113"/>
      <c r="B1852" s="114"/>
      <c r="C1852" s="114"/>
      <c r="D1852" s="115"/>
      <c r="E1852" s="114" t="s">
        <v>745</v>
      </c>
      <c r="F1852" s="116">
        <v>4.95</v>
      </c>
      <c r="G1852" s="114" t="s">
        <v>746</v>
      </c>
      <c r="H1852" s="116">
        <v>0</v>
      </c>
      <c r="I1852" s="114" t="s">
        <v>747</v>
      </c>
      <c r="J1852" s="117">
        <v>4.95</v>
      </c>
    </row>
    <row r="1853" spans="1:10" ht="25.5">
      <c r="A1853" s="113"/>
      <c r="B1853" s="114"/>
      <c r="C1853" s="114"/>
      <c r="D1853" s="115"/>
      <c r="E1853" s="114" t="s">
        <v>748</v>
      </c>
      <c r="F1853" s="116">
        <v>2.4900000000000002</v>
      </c>
      <c r="G1853" s="114"/>
      <c r="H1853" s="460" t="s">
        <v>749</v>
      </c>
      <c r="I1853" s="460"/>
      <c r="J1853" s="117">
        <v>11.99</v>
      </c>
    </row>
    <row r="1854" spans="1:10" ht="26.25" thickBot="1">
      <c r="A1854" s="118"/>
      <c r="B1854" s="119"/>
      <c r="C1854" s="119"/>
      <c r="D1854" s="120"/>
      <c r="E1854" s="119"/>
      <c r="F1854" s="119"/>
      <c r="G1854" s="119" t="s">
        <v>750</v>
      </c>
      <c r="H1854" s="121" t="s">
        <v>824</v>
      </c>
      <c r="I1854" s="119" t="s">
        <v>752</v>
      </c>
      <c r="J1854" s="122">
        <v>119.9</v>
      </c>
    </row>
    <row r="1855" spans="1:10" ht="15" thickTop="1">
      <c r="A1855" s="123"/>
      <c r="B1855" s="85"/>
      <c r="C1855" s="85"/>
      <c r="D1855" s="58"/>
      <c r="E1855" s="85"/>
      <c r="F1855" s="85"/>
      <c r="G1855" s="85"/>
      <c r="H1855" s="85"/>
      <c r="I1855" s="85"/>
      <c r="J1855" s="124"/>
    </row>
    <row r="1856" spans="1:10" ht="30">
      <c r="A1856" s="109" t="s">
        <v>481</v>
      </c>
      <c r="B1856" s="46" t="s">
        <v>1</v>
      </c>
      <c r="C1856" s="46" t="s">
        <v>2</v>
      </c>
      <c r="D1856" s="55" t="s">
        <v>3</v>
      </c>
      <c r="E1856" s="457" t="s">
        <v>742</v>
      </c>
      <c r="F1856" s="457"/>
      <c r="G1856" s="46" t="s">
        <v>4</v>
      </c>
      <c r="H1856" s="46" t="s">
        <v>5</v>
      </c>
      <c r="I1856" s="46" t="s">
        <v>6</v>
      </c>
      <c r="J1856" s="110" t="s">
        <v>7</v>
      </c>
    </row>
    <row r="1857" spans="1:10" ht="38.25">
      <c r="A1857" s="125" t="s">
        <v>753</v>
      </c>
      <c r="B1857" s="60" t="s">
        <v>482</v>
      </c>
      <c r="C1857" s="60" t="s">
        <v>12</v>
      </c>
      <c r="D1857" s="59" t="s">
        <v>483</v>
      </c>
      <c r="E1857" s="458" t="s">
        <v>1278</v>
      </c>
      <c r="F1857" s="458"/>
      <c r="G1857" s="60" t="s">
        <v>220</v>
      </c>
      <c r="H1857" s="86">
        <v>1</v>
      </c>
      <c r="I1857" s="87">
        <v>25.43</v>
      </c>
      <c r="J1857" s="126">
        <v>25.43</v>
      </c>
    </row>
    <row r="1858" spans="1:10" ht="25.5">
      <c r="A1858" s="127" t="s">
        <v>755</v>
      </c>
      <c r="B1858" s="62" t="s">
        <v>1279</v>
      </c>
      <c r="C1858" s="62" t="s">
        <v>12</v>
      </c>
      <c r="D1858" s="61" t="s">
        <v>1280</v>
      </c>
      <c r="E1858" s="459" t="s">
        <v>758</v>
      </c>
      <c r="F1858" s="459"/>
      <c r="G1858" s="62" t="s">
        <v>14</v>
      </c>
      <c r="H1858" s="88">
        <v>9.4100000000000003E-2</v>
      </c>
      <c r="I1858" s="89">
        <v>25.5</v>
      </c>
      <c r="J1858" s="128">
        <v>2.39</v>
      </c>
    </row>
    <row r="1859" spans="1:10" ht="25.5">
      <c r="A1859" s="127" t="s">
        <v>755</v>
      </c>
      <c r="B1859" s="62" t="s">
        <v>1402</v>
      </c>
      <c r="C1859" s="62" t="s">
        <v>12</v>
      </c>
      <c r="D1859" s="61" t="s">
        <v>1403</v>
      </c>
      <c r="E1859" s="459" t="s">
        <v>758</v>
      </c>
      <c r="F1859" s="459"/>
      <c r="G1859" s="62" t="s">
        <v>14</v>
      </c>
      <c r="H1859" s="88">
        <v>9.4100000000000003E-2</v>
      </c>
      <c r="I1859" s="89">
        <v>21.35</v>
      </c>
      <c r="J1859" s="128">
        <v>2</v>
      </c>
    </row>
    <row r="1860" spans="1:10" ht="38.25">
      <c r="A1860" s="129" t="s">
        <v>743</v>
      </c>
      <c r="B1860" s="64" t="s">
        <v>1510</v>
      </c>
      <c r="C1860" s="64" t="s">
        <v>12</v>
      </c>
      <c r="D1860" s="63" t="s">
        <v>1511</v>
      </c>
      <c r="E1860" s="456" t="s">
        <v>766</v>
      </c>
      <c r="F1860" s="456"/>
      <c r="G1860" s="64" t="s">
        <v>220</v>
      </c>
      <c r="H1860" s="90">
        <v>7.4999999999999997E-2</v>
      </c>
      <c r="I1860" s="91">
        <v>28.58</v>
      </c>
      <c r="J1860" s="130">
        <v>2.14</v>
      </c>
    </row>
    <row r="1861" spans="1:10" ht="25.5">
      <c r="A1861" s="129" t="s">
        <v>743</v>
      </c>
      <c r="B1861" s="64" t="s">
        <v>1557</v>
      </c>
      <c r="C1861" s="64" t="s">
        <v>12</v>
      </c>
      <c r="D1861" s="63" t="s">
        <v>1558</v>
      </c>
      <c r="E1861" s="456" t="s">
        <v>766</v>
      </c>
      <c r="F1861" s="456"/>
      <c r="G1861" s="64" t="s">
        <v>220</v>
      </c>
      <c r="H1861" s="90">
        <v>2</v>
      </c>
      <c r="I1861" s="91">
        <v>3.34</v>
      </c>
      <c r="J1861" s="130">
        <v>6.68</v>
      </c>
    </row>
    <row r="1862" spans="1:10" ht="25.5">
      <c r="A1862" s="129" t="s">
        <v>743</v>
      </c>
      <c r="B1862" s="64" t="s">
        <v>1559</v>
      </c>
      <c r="C1862" s="64" t="s">
        <v>12</v>
      </c>
      <c r="D1862" s="63" t="s">
        <v>1560</v>
      </c>
      <c r="E1862" s="456" t="s">
        <v>766</v>
      </c>
      <c r="F1862" s="456"/>
      <c r="G1862" s="64" t="s">
        <v>220</v>
      </c>
      <c r="H1862" s="90">
        <v>1</v>
      </c>
      <c r="I1862" s="91">
        <v>12.22</v>
      </c>
      <c r="J1862" s="130">
        <v>12.22</v>
      </c>
    </row>
    <row r="1863" spans="1:10" ht="25.5">
      <c r="A1863" s="113"/>
      <c r="B1863" s="114"/>
      <c r="C1863" s="114"/>
      <c r="D1863" s="115"/>
      <c r="E1863" s="114" t="s">
        <v>745</v>
      </c>
      <c r="F1863" s="116">
        <v>3.67</v>
      </c>
      <c r="G1863" s="114" t="s">
        <v>746</v>
      </c>
      <c r="H1863" s="116">
        <v>0</v>
      </c>
      <c r="I1863" s="114" t="s">
        <v>747</v>
      </c>
      <c r="J1863" s="117">
        <v>3.67</v>
      </c>
    </row>
    <row r="1864" spans="1:10" ht="25.5">
      <c r="A1864" s="113"/>
      <c r="B1864" s="114"/>
      <c r="C1864" s="114"/>
      <c r="D1864" s="115"/>
      <c r="E1864" s="114" t="s">
        <v>748</v>
      </c>
      <c r="F1864" s="116">
        <v>6.67</v>
      </c>
      <c r="G1864" s="114"/>
      <c r="H1864" s="460" t="s">
        <v>749</v>
      </c>
      <c r="I1864" s="460"/>
      <c r="J1864" s="117">
        <v>32.1</v>
      </c>
    </row>
    <row r="1865" spans="1:10" ht="26.25" thickBot="1">
      <c r="A1865" s="118"/>
      <c r="B1865" s="119"/>
      <c r="C1865" s="119"/>
      <c r="D1865" s="120"/>
      <c r="E1865" s="119"/>
      <c r="F1865" s="119"/>
      <c r="G1865" s="119" t="s">
        <v>750</v>
      </c>
      <c r="H1865" s="121" t="s">
        <v>1285</v>
      </c>
      <c r="I1865" s="119" t="s">
        <v>752</v>
      </c>
      <c r="J1865" s="122">
        <v>64.2</v>
      </c>
    </row>
    <row r="1866" spans="1:10" ht="15" thickTop="1">
      <c r="A1866" s="123"/>
      <c r="B1866" s="85"/>
      <c r="C1866" s="85"/>
      <c r="D1866" s="58"/>
      <c r="E1866" s="85"/>
      <c r="F1866" s="85"/>
      <c r="G1866" s="85"/>
      <c r="H1866" s="85"/>
      <c r="I1866" s="85"/>
      <c r="J1866" s="124"/>
    </row>
    <row r="1867" spans="1:10" ht="30">
      <c r="A1867" s="109" t="s">
        <v>484</v>
      </c>
      <c r="B1867" s="46" t="s">
        <v>1</v>
      </c>
      <c r="C1867" s="46" t="s">
        <v>2</v>
      </c>
      <c r="D1867" s="55" t="s">
        <v>3</v>
      </c>
      <c r="E1867" s="457" t="s">
        <v>742</v>
      </c>
      <c r="F1867" s="457"/>
      <c r="G1867" s="46" t="s">
        <v>4</v>
      </c>
      <c r="H1867" s="46" t="s">
        <v>5</v>
      </c>
      <c r="I1867" s="46" t="s">
        <v>6</v>
      </c>
      <c r="J1867" s="110" t="s">
        <v>7</v>
      </c>
    </row>
    <row r="1868" spans="1:10" ht="51">
      <c r="A1868" s="125" t="s">
        <v>753</v>
      </c>
      <c r="B1868" s="60" t="s">
        <v>485</v>
      </c>
      <c r="C1868" s="60" t="s">
        <v>12</v>
      </c>
      <c r="D1868" s="59" t="s">
        <v>486</v>
      </c>
      <c r="E1868" s="458" t="s">
        <v>1278</v>
      </c>
      <c r="F1868" s="458"/>
      <c r="G1868" s="60" t="s">
        <v>220</v>
      </c>
      <c r="H1868" s="86">
        <v>1</v>
      </c>
      <c r="I1868" s="87">
        <v>14.27</v>
      </c>
      <c r="J1868" s="126">
        <v>14.27</v>
      </c>
    </row>
    <row r="1869" spans="1:10" ht="25.5">
      <c r="A1869" s="127" t="s">
        <v>755</v>
      </c>
      <c r="B1869" s="62" t="s">
        <v>1402</v>
      </c>
      <c r="C1869" s="62" t="s">
        <v>12</v>
      </c>
      <c r="D1869" s="61" t="s">
        <v>1403</v>
      </c>
      <c r="E1869" s="459" t="s">
        <v>758</v>
      </c>
      <c r="F1869" s="459"/>
      <c r="G1869" s="62" t="s">
        <v>14</v>
      </c>
      <c r="H1869" s="88">
        <v>0.13789999999999999</v>
      </c>
      <c r="I1869" s="89">
        <v>21.35</v>
      </c>
      <c r="J1869" s="128">
        <v>2.94</v>
      </c>
    </row>
    <row r="1870" spans="1:10" ht="25.5">
      <c r="A1870" s="127" t="s">
        <v>755</v>
      </c>
      <c r="B1870" s="62" t="s">
        <v>1279</v>
      </c>
      <c r="C1870" s="62" t="s">
        <v>12</v>
      </c>
      <c r="D1870" s="61" t="s">
        <v>1280</v>
      </c>
      <c r="E1870" s="459" t="s">
        <v>758</v>
      </c>
      <c r="F1870" s="459"/>
      <c r="G1870" s="62" t="s">
        <v>14</v>
      </c>
      <c r="H1870" s="88">
        <v>0.13789999999999999</v>
      </c>
      <c r="I1870" s="89">
        <v>25.5</v>
      </c>
      <c r="J1870" s="128">
        <v>3.51</v>
      </c>
    </row>
    <row r="1871" spans="1:10" ht="38.25">
      <c r="A1871" s="129" t="s">
        <v>743</v>
      </c>
      <c r="B1871" s="64" t="s">
        <v>1510</v>
      </c>
      <c r="C1871" s="64" t="s">
        <v>12</v>
      </c>
      <c r="D1871" s="63" t="s">
        <v>1511</v>
      </c>
      <c r="E1871" s="456" t="s">
        <v>766</v>
      </c>
      <c r="F1871" s="456"/>
      <c r="G1871" s="64" t="s">
        <v>220</v>
      </c>
      <c r="H1871" s="90">
        <v>0.05</v>
      </c>
      <c r="I1871" s="91">
        <v>28.58</v>
      </c>
      <c r="J1871" s="130">
        <v>1.42</v>
      </c>
    </row>
    <row r="1872" spans="1:10" ht="25.5">
      <c r="A1872" s="129" t="s">
        <v>743</v>
      </c>
      <c r="B1872" s="64" t="s">
        <v>1561</v>
      </c>
      <c r="C1872" s="64" t="s">
        <v>12</v>
      </c>
      <c r="D1872" s="63" t="s">
        <v>1562</v>
      </c>
      <c r="E1872" s="456" t="s">
        <v>766</v>
      </c>
      <c r="F1872" s="456"/>
      <c r="G1872" s="64" t="s">
        <v>220</v>
      </c>
      <c r="H1872" s="90">
        <v>1</v>
      </c>
      <c r="I1872" s="91">
        <v>2.2200000000000002</v>
      </c>
      <c r="J1872" s="130">
        <v>2.2200000000000002</v>
      </c>
    </row>
    <row r="1873" spans="1:10" ht="25.5">
      <c r="A1873" s="129" t="s">
        <v>743</v>
      </c>
      <c r="B1873" s="64" t="s">
        <v>1551</v>
      </c>
      <c r="C1873" s="64" t="s">
        <v>12</v>
      </c>
      <c r="D1873" s="63" t="s">
        <v>1552</v>
      </c>
      <c r="E1873" s="456" t="s">
        <v>766</v>
      </c>
      <c r="F1873" s="456"/>
      <c r="G1873" s="64" t="s">
        <v>220</v>
      </c>
      <c r="H1873" s="90">
        <v>2</v>
      </c>
      <c r="I1873" s="91">
        <v>2.09</v>
      </c>
      <c r="J1873" s="130">
        <v>4.18</v>
      </c>
    </row>
    <row r="1874" spans="1:10" ht="25.5">
      <c r="A1874" s="113"/>
      <c r="B1874" s="114"/>
      <c r="C1874" s="114"/>
      <c r="D1874" s="115"/>
      <c r="E1874" s="114" t="s">
        <v>745</v>
      </c>
      <c r="F1874" s="116">
        <v>5.37</v>
      </c>
      <c r="G1874" s="114" t="s">
        <v>746</v>
      </c>
      <c r="H1874" s="116">
        <v>0</v>
      </c>
      <c r="I1874" s="114" t="s">
        <v>747</v>
      </c>
      <c r="J1874" s="117">
        <v>5.37</v>
      </c>
    </row>
    <row r="1875" spans="1:10" ht="25.5">
      <c r="A1875" s="113"/>
      <c r="B1875" s="114"/>
      <c r="C1875" s="114"/>
      <c r="D1875" s="115"/>
      <c r="E1875" s="114" t="s">
        <v>748</v>
      </c>
      <c r="F1875" s="116">
        <v>3.74</v>
      </c>
      <c r="G1875" s="114"/>
      <c r="H1875" s="460" t="s">
        <v>749</v>
      </c>
      <c r="I1875" s="460"/>
      <c r="J1875" s="117">
        <v>18.010000000000002</v>
      </c>
    </row>
    <row r="1876" spans="1:10" ht="26.25" thickBot="1">
      <c r="A1876" s="118"/>
      <c r="B1876" s="119"/>
      <c r="C1876" s="119"/>
      <c r="D1876" s="120"/>
      <c r="E1876" s="119"/>
      <c r="F1876" s="119"/>
      <c r="G1876" s="119" t="s">
        <v>750</v>
      </c>
      <c r="H1876" s="121" t="s">
        <v>1438</v>
      </c>
      <c r="I1876" s="119" t="s">
        <v>752</v>
      </c>
      <c r="J1876" s="122">
        <v>54.03</v>
      </c>
    </row>
    <row r="1877" spans="1:10" ht="15" thickTop="1">
      <c r="A1877" s="123"/>
      <c r="B1877" s="85"/>
      <c r="C1877" s="85"/>
      <c r="D1877" s="58"/>
      <c r="E1877" s="85"/>
      <c r="F1877" s="85"/>
      <c r="G1877" s="85"/>
      <c r="H1877" s="85"/>
      <c r="I1877" s="85"/>
      <c r="J1877" s="124"/>
    </row>
    <row r="1878" spans="1:10" ht="30">
      <c r="A1878" s="109" t="s">
        <v>487</v>
      </c>
      <c r="B1878" s="46" t="s">
        <v>1</v>
      </c>
      <c r="C1878" s="46" t="s">
        <v>2</v>
      </c>
      <c r="D1878" s="55" t="s">
        <v>3</v>
      </c>
      <c r="E1878" s="457" t="s">
        <v>742</v>
      </c>
      <c r="F1878" s="457"/>
      <c r="G1878" s="46" t="s">
        <v>4</v>
      </c>
      <c r="H1878" s="46" t="s">
        <v>5</v>
      </c>
      <c r="I1878" s="46" t="s">
        <v>6</v>
      </c>
      <c r="J1878" s="110" t="s">
        <v>7</v>
      </c>
    </row>
    <row r="1879" spans="1:10" ht="51">
      <c r="A1879" s="125" t="s">
        <v>753</v>
      </c>
      <c r="B1879" s="60" t="s">
        <v>488</v>
      </c>
      <c r="C1879" s="60" t="s">
        <v>12</v>
      </c>
      <c r="D1879" s="59" t="s">
        <v>489</v>
      </c>
      <c r="E1879" s="458" t="s">
        <v>1278</v>
      </c>
      <c r="F1879" s="458"/>
      <c r="G1879" s="60" t="s">
        <v>220</v>
      </c>
      <c r="H1879" s="86">
        <v>1</v>
      </c>
      <c r="I1879" s="87">
        <v>9.33</v>
      </c>
      <c r="J1879" s="126">
        <v>9.33</v>
      </c>
    </row>
    <row r="1880" spans="1:10" ht="25.5">
      <c r="A1880" s="127" t="s">
        <v>755</v>
      </c>
      <c r="B1880" s="62" t="s">
        <v>1402</v>
      </c>
      <c r="C1880" s="62" t="s">
        <v>12</v>
      </c>
      <c r="D1880" s="61" t="s">
        <v>1403</v>
      </c>
      <c r="E1880" s="459" t="s">
        <v>758</v>
      </c>
      <c r="F1880" s="459"/>
      <c r="G1880" s="62" t="s">
        <v>14</v>
      </c>
      <c r="H1880" s="88">
        <v>0.127</v>
      </c>
      <c r="I1880" s="89">
        <v>21.35</v>
      </c>
      <c r="J1880" s="128">
        <v>2.71</v>
      </c>
    </row>
    <row r="1881" spans="1:10" ht="25.5">
      <c r="A1881" s="127" t="s">
        <v>755</v>
      </c>
      <c r="B1881" s="62" t="s">
        <v>1279</v>
      </c>
      <c r="C1881" s="62" t="s">
        <v>12</v>
      </c>
      <c r="D1881" s="61" t="s">
        <v>1280</v>
      </c>
      <c r="E1881" s="459" t="s">
        <v>758</v>
      </c>
      <c r="F1881" s="459"/>
      <c r="G1881" s="62" t="s">
        <v>14</v>
      </c>
      <c r="H1881" s="88">
        <v>0.127</v>
      </c>
      <c r="I1881" s="89">
        <v>25.5</v>
      </c>
      <c r="J1881" s="128">
        <v>3.23</v>
      </c>
    </row>
    <row r="1882" spans="1:10" ht="25.5">
      <c r="A1882" s="129" t="s">
        <v>743</v>
      </c>
      <c r="B1882" s="64" t="s">
        <v>1563</v>
      </c>
      <c r="C1882" s="64" t="s">
        <v>12</v>
      </c>
      <c r="D1882" s="63" t="s">
        <v>1564</v>
      </c>
      <c r="E1882" s="456" t="s">
        <v>766</v>
      </c>
      <c r="F1882" s="456"/>
      <c r="G1882" s="64" t="s">
        <v>220</v>
      </c>
      <c r="H1882" s="90">
        <v>1</v>
      </c>
      <c r="I1882" s="91">
        <v>1.53</v>
      </c>
      <c r="J1882" s="130">
        <v>1.53</v>
      </c>
    </row>
    <row r="1883" spans="1:10" ht="25.5">
      <c r="A1883" s="129" t="s">
        <v>743</v>
      </c>
      <c r="B1883" s="64" t="s">
        <v>1423</v>
      </c>
      <c r="C1883" s="64" t="s">
        <v>12</v>
      </c>
      <c r="D1883" s="63" t="s">
        <v>1424</v>
      </c>
      <c r="E1883" s="456" t="s">
        <v>766</v>
      </c>
      <c r="F1883" s="456"/>
      <c r="G1883" s="64" t="s">
        <v>220</v>
      </c>
      <c r="H1883" s="90">
        <v>1.4999999999999999E-2</v>
      </c>
      <c r="I1883" s="91">
        <v>78.45</v>
      </c>
      <c r="J1883" s="130">
        <v>1.17</v>
      </c>
    </row>
    <row r="1884" spans="1:10">
      <c r="A1884" s="129" t="s">
        <v>743</v>
      </c>
      <c r="B1884" s="64" t="s">
        <v>1406</v>
      </c>
      <c r="C1884" s="64" t="s">
        <v>12</v>
      </c>
      <c r="D1884" s="63" t="s">
        <v>1407</v>
      </c>
      <c r="E1884" s="456" t="s">
        <v>766</v>
      </c>
      <c r="F1884" s="456"/>
      <c r="G1884" s="64" t="s">
        <v>220</v>
      </c>
      <c r="H1884" s="90">
        <v>7.1000000000000004E-3</v>
      </c>
      <c r="I1884" s="91">
        <v>2.17</v>
      </c>
      <c r="J1884" s="130">
        <v>0.01</v>
      </c>
    </row>
    <row r="1885" spans="1:10">
      <c r="A1885" s="129" t="s">
        <v>743</v>
      </c>
      <c r="B1885" s="64" t="s">
        <v>1425</v>
      </c>
      <c r="C1885" s="64" t="s">
        <v>12</v>
      </c>
      <c r="D1885" s="63" t="s">
        <v>1426</v>
      </c>
      <c r="E1885" s="456" t="s">
        <v>766</v>
      </c>
      <c r="F1885" s="456"/>
      <c r="G1885" s="64" t="s">
        <v>220</v>
      </c>
      <c r="H1885" s="90">
        <v>9.9000000000000008E-3</v>
      </c>
      <c r="I1885" s="91">
        <v>69.25</v>
      </c>
      <c r="J1885" s="130">
        <v>0.68</v>
      </c>
    </row>
    <row r="1886" spans="1:10" ht="25.5">
      <c r="A1886" s="113"/>
      <c r="B1886" s="114"/>
      <c r="C1886" s="114"/>
      <c r="D1886" s="115"/>
      <c r="E1886" s="114" t="s">
        <v>745</v>
      </c>
      <c r="F1886" s="116">
        <v>4.95</v>
      </c>
      <c r="G1886" s="114" t="s">
        <v>746</v>
      </c>
      <c r="H1886" s="116">
        <v>0</v>
      </c>
      <c r="I1886" s="114" t="s">
        <v>747</v>
      </c>
      <c r="J1886" s="117">
        <v>4.95</v>
      </c>
    </row>
    <row r="1887" spans="1:10" ht="25.5">
      <c r="A1887" s="113"/>
      <c r="B1887" s="114"/>
      <c r="C1887" s="114"/>
      <c r="D1887" s="115"/>
      <c r="E1887" s="114" t="s">
        <v>748</v>
      </c>
      <c r="F1887" s="116">
        <v>2.44</v>
      </c>
      <c r="G1887" s="114"/>
      <c r="H1887" s="460" t="s">
        <v>749</v>
      </c>
      <c r="I1887" s="460"/>
      <c r="J1887" s="117">
        <v>11.77</v>
      </c>
    </row>
    <row r="1888" spans="1:10" ht="26.25" thickBot="1">
      <c r="A1888" s="118"/>
      <c r="B1888" s="119"/>
      <c r="C1888" s="119"/>
      <c r="D1888" s="120"/>
      <c r="E1888" s="119"/>
      <c r="F1888" s="119"/>
      <c r="G1888" s="119" t="s">
        <v>750</v>
      </c>
      <c r="H1888" s="121" t="s">
        <v>1285</v>
      </c>
      <c r="I1888" s="119" t="s">
        <v>752</v>
      </c>
      <c r="J1888" s="122">
        <v>23.54</v>
      </c>
    </row>
    <row r="1889" spans="1:10" ht="15" thickTop="1">
      <c r="A1889" s="123"/>
      <c r="B1889" s="85"/>
      <c r="C1889" s="85"/>
      <c r="D1889" s="58"/>
      <c r="E1889" s="85"/>
      <c r="F1889" s="85"/>
      <c r="G1889" s="85"/>
      <c r="H1889" s="85"/>
      <c r="I1889" s="85"/>
      <c r="J1889" s="124"/>
    </row>
    <row r="1890" spans="1:10" ht="30">
      <c r="A1890" s="109" t="s">
        <v>490</v>
      </c>
      <c r="B1890" s="46" t="s">
        <v>1</v>
      </c>
      <c r="C1890" s="46" t="s">
        <v>2</v>
      </c>
      <c r="D1890" s="55" t="s">
        <v>3</v>
      </c>
      <c r="E1890" s="457" t="s">
        <v>742</v>
      </c>
      <c r="F1890" s="457"/>
      <c r="G1890" s="46" t="s">
        <v>4</v>
      </c>
      <c r="H1890" s="46" t="s">
        <v>5</v>
      </c>
      <c r="I1890" s="46" t="s">
        <v>6</v>
      </c>
      <c r="J1890" s="110" t="s">
        <v>7</v>
      </c>
    </row>
    <row r="1891" spans="1:10" ht="51">
      <c r="A1891" s="125" t="s">
        <v>753</v>
      </c>
      <c r="B1891" s="60" t="s">
        <v>488</v>
      </c>
      <c r="C1891" s="60" t="s">
        <v>12</v>
      </c>
      <c r="D1891" s="59" t="s">
        <v>489</v>
      </c>
      <c r="E1891" s="458" t="s">
        <v>1278</v>
      </c>
      <c r="F1891" s="458"/>
      <c r="G1891" s="60" t="s">
        <v>220</v>
      </c>
      <c r="H1891" s="86">
        <v>1</v>
      </c>
      <c r="I1891" s="87">
        <v>9.33</v>
      </c>
      <c r="J1891" s="126">
        <v>9.33</v>
      </c>
    </row>
    <row r="1892" spans="1:10" ht="25.5">
      <c r="A1892" s="127" t="s">
        <v>755</v>
      </c>
      <c r="B1892" s="62" t="s">
        <v>1402</v>
      </c>
      <c r="C1892" s="62" t="s">
        <v>12</v>
      </c>
      <c r="D1892" s="61" t="s">
        <v>1403</v>
      </c>
      <c r="E1892" s="459" t="s">
        <v>758</v>
      </c>
      <c r="F1892" s="459"/>
      <c r="G1892" s="62" t="s">
        <v>14</v>
      </c>
      <c r="H1892" s="88">
        <v>0.127</v>
      </c>
      <c r="I1892" s="89">
        <v>21.35</v>
      </c>
      <c r="J1892" s="128">
        <v>2.71</v>
      </c>
    </row>
    <row r="1893" spans="1:10" ht="25.5">
      <c r="A1893" s="127" t="s">
        <v>755</v>
      </c>
      <c r="B1893" s="62" t="s">
        <v>1279</v>
      </c>
      <c r="C1893" s="62" t="s">
        <v>12</v>
      </c>
      <c r="D1893" s="61" t="s">
        <v>1280</v>
      </c>
      <c r="E1893" s="459" t="s">
        <v>758</v>
      </c>
      <c r="F1893" s="459"/>
      <c r="G1893" s="62" t="s">
        <v>14</v>
      </c>
      <c r="H1893" s="88">
        <v>0.127</v>
      </c>
      <c r="I1893" s="89">
        <v>25.5</v>
      </c>
      <c r="J1893" s="128">
        <v>3.23</v>
      </c>
    </row>
    <row r="1894" spans="1:10" ht="25.5">
      <c r="A1894" s="129" t="s">
        <v>743</v>
      </c>
      <c r="B1894" s="64" t="s">
        <v>1563</v>
      </c>
      <c r="C1894" s="64" t="s">
        <v>12</v>
      </c>
      <c r="D1894" s="63" t="s">
        <v>1564</v>
      </c>
      <c r="E1894" s="456" t="s">
        <v>766</v>
      </c>
      <c r="F1894" s="456"/>
      <c r="G1894" s="64" t="s">
        <v>220</v>
      </c>
      <c r="H1894" s="90">
        <v>1</v>
      </c>
      <c r="I1894" s="91">
        <v>1.53</v>
      </c>
      <c r="J1894" s="130">
        <v>1.53</v>
      </c>
    </row>
    <row r="1895" spans="1:10" ht="25.5">
      <c r="A1895" s="129" t="s">
        <v>743</v>
      </c>
      <c r="B1895" s="64" t="s">
        <v>1423</v>
      </c>
      <c r="C1895" s="64" t="s">
        <v>12</v>
      </c>
      <c r="D1895" s="63" t="s">
        <v>1424</v>
      </c>
      <c r="E1895" s="456" t="s">
        <v>766</v>
      </c>
      <c r="F1895" s="456"/>
      <c r="G1895" s="64" t="s">
        <v>220</v>
      </c>
      <c r="H1895" s="90">
        <v>1.4999999999999999E-2</v>
      </c>
      <c r="I1895" s="91">
        <v>78.45</v>
      </c>
      <c r="J1895" s="130">
        <v>1.17</v>
      </c>
    </row>
    <row r="1896" spans="1:10">
      <c r="A1896" s="129" t="s">
        <v>743</v>
      </c>
      <c r="B1896" s="64" t="s">
        <v>1406</v>
      </c>
      <c r="C1896" s="64" t="s">
        <v>12</v>
      </c>
      <c r="D1896" s="63" t="s">
        <v>1407</v>
      </c>
      <c r="E1896" s="456" t="s">
        <v>766</v>
      </c>
      <c r="F1896" s="456"/>
      <c r="G1896" s="64" t="s">
        <v>220</v>
      </c>
      <c r="H1896" s="90">
        <v>7.1000000000000004E-3</v>
      </c>
      <c r="I1896" s="91">
        <v>2.17</v>
      </c>
      <c r="J1896" s="130">
        <v>0.01</v>
      </c>
    </row>
    <row r="1897" spans="1:10">
      <c r="A1897" s="129" t="s">
        <v>743</v>
      </c>
      <c r="B1897" s="64" t="s">
        <v>1425</v>
      </c>
      <c r="C1897" s="64" t="s">
        <v>12</v>
      </c>
      <c r="D1897" s="63" t="s">
        <v>1426</v>
      </c>
      <c r="E1897" s="456" t="s">
        <v>766</v>
      </c>
      <c r="F1897" s="456"/>
      <c r="G1897" s="64" t="s">
        <v>220</v>
      </c>
      <c r="H1897" s="90">
        <v>9.9000000000000008E-3</v>
      </c>
      <c r="I1897" s="91">
        <v>69.25</v>
      </c>
      <c r="J1897" s="130">
        <v>0.68</v>
      </c>
    </row>
    <row r="1898" spans="1:10" ht="25.5">
      <c r="A1898" s="113"/>
      <c r="B1898" s="114"/>
      <c r="C1898" s="114"/>
      <c r="D1898" s="115"/>
      <c r="E1898" s="114" t="s">
        <v>745</v>
      </c>
      <c r="F1898" s="116">
        <v>4.95</v>
      </c>
      <c r="G1898" s="114" t="s">
        <v>746</v>
      </c>
      <c r="H1898" s="116">
        <v>0</v>
      </c>
      <c r="I1898" s="114" t="s">
        <v>747</v>
      </c>
      <c r="J1898" s="117">
        <v>4.95</v>
      </c>
    </row>
    <row r="1899" spans="1:10" ht="25.5">
      <c r="A1899" s="113"/>
      <c r="B1899" s="114"/>
      <c r="C1899" s="114"/>
      <c r="D1899" s="115"/>
      <c r="E1899" s="114" t="s">
        <v>748</v>
      </c>
      <c r="F1899" s="116">
        <v>2.44</v>
      </c>
      <c r="G1899" s="114"/>
      <c r="H1899" s="460" t="s">
        <v>749</v>
      </c>
      <c r="I1899" s="460"/>
      <c r="J1899" s="117">
        <v>11.77</v>
      </c>
    </row>
    <row r="1900" spans="1:10" ht="26.25" thickBot="1">
      <c r="A1900" s="118"/>
      <c r="B1900" s="119"/>
      <c r="C1900" s="119"/>
      <c r="D1900" s="120"/>
      <c r="E1900" s="119"/>
      <c r="F1900" s="119"/>
      <c r="G1900" s="119" t="s">
        <v>750</v>
      </c>
      <c r="H1900" s="121" t="s">
        <v>1285</v>
      </c>
      <c r="I1900" s="119" t="s">
        <v>752</v>
      </c>
      <c r="J1900" s="122">
        <v>23.54</v>
      </c>
    </row>
    <row r="1901" spans="1:10" ht="15" thickTop="1">
      <c r="A1901" s="123"/>
      <c r="B1901" s="85"/>
      <c r="C1901" s="85"/>
      <c r="D1901" s="58"/>
      <c r="E1901" s="85"/>
      <c r="F1901" s="85"/>
      <c r="G1901" s="85"/>
      <c r="H1901" s="85"/>
      <c r="I1901" s="85"/>
      <c r="J1901" s="124"/>
    </row>
    <row r="1902" spans="1:10" ht="30">
      <c r="A1902" s="109" t="s">
        <v>491</v>
      </c>
      <c r="B1902" s="46" t="s">
        <v>1</v>
      </c>
      <c r="C1902" s="46" t="s">
        <v>2</v>
      </c>
      <c r="D1902" s="55" t="s">
        <v>3</v>
      </c>
      <c r="E1902" s="457" t="s">
        <v>742</v>
      </c>
      <c r="F1902" s="457"/>
      <c r="G1902" s="46" t="s">
        <v>4</v>
      </c>
      <c r="H1902" s="46" t="s">
        <v>5</v>
      </c>
      <c r="I1902" s="46" t="s">
        <v>6</v>
      </c>
      <c r="J1902" s="110" t="s">
        <v>7</v>
      </c>
    </row>
    <row r="1903" spans="1:10" ht="38.25">
      <c r="A1903" s="125" t="s">
        <v>753</v>
      </c>
      <c r="B1903" s="60" t="s">
        <v>492</v>
      </c>
      <c r="C1903" s="60" t="s">
        <v>12</v>
      </c>
      <c r="D1903" s="59" t="s">
        <v>493</v>
      </c>
      <c r="E1903" s="458" t="s">
        <v>1278</v>
      </c>
      <c r="F1903" s="458"/>
      <c r="G1903" s="60" t="s">
        <v>220</v>
      </c>
      <c r="H1903" s="86">
        <v>1</v>
      </c>
      <c r="I1903" s="87">
        <v>74</v>
      </c>
      <c r="J1903" s="126">
        <v>74</v>
      </c>
    </row>
    <row r="1904" spans="1:10" ht="25.5">
      <c r="A1904" s="127" t="s">
        <v>755</v>
      </c>
      <c r="B1904" s="62" t="s">
        <v>1402</v>
      </c>
      <c r="C1904" s="62" t="s">
        <v>12</v>
      </c>
      <c r="D1904" s="61" t="s">
        <v>1403</v>
      </c>
      <c r="E1904" s="459" t="s">
        <v>758</v>
      </c>
      <c r="F1904" s="459"/>
      <c r="G1904" s="62" t="s">
        <v>14</v>
      </c>
      <c r="H1904" s="88">
        <v>0.15629999999999999</v>
      </c>
      <c r="I1904" s="89">
        <v>21.35</v>
      </c>
      <c r="J1904" s="128">
        <v>3.33</v>
      </c>
    </row>
    <row r="1905" spans="1:10" ht="25.5">
      <c r="A1905" s="127" t="s">
        <v>755</v>
      </c>
      <c r="B1905" s="62" t="s">
        <v>1279</v>
      </c>
      <c r="C1905" s="62" t="s">
        <v>12</v>
      </c>
      <c r="D1905" s="61" t="s">
        <v>1280</v>
      </c>
      <c r="E1905" s="459" t="s">
        <v>758</v>
      </c>
      <c r="F1905" s="459"/>
      <c r="G1905" s="62" t="s">
        <v>14</v>
      </c>
      <c r="H1905" s="88">
        <v>0.15629999999999999</v>
      </c>
      <c r="I1905" s="89">
        <v>25.5</v>
      </c>
      <c r="J1905" s="128">
        <v>3.98</v>
      </c>
    </row>
    <row r="1906" spans="1:10" ht="38.25">
      <c r="A1906" s="129" t="s">
        <v>743</v>
      </c>
      <c r="B1906" s="64" t="s">
        <v>1510</v>
      </c>
      <c r="C1906" s="64" t="s">
        <v>12</v>
      </c>
      <c r="D1906" s="63" t="s">
        <v>1511</v>
      </c>
      <c r="E1906" s="456" t="s">
        <v>766</v>
      </c>
      <c r="F1906" s="456"/>
      <c r="G1906" s="64" t="s">
        <v>220</v>
      </c>
      <c r="H1906" s="90">
        <v>0.1525</v>
      </c>
      <c r="I1906" s="91">
        <v>28.58</v>
      </c>
      <c r="J1906" s="130">
        <v>4.3499999999999996</v>
      </c>
    </row>
    <row r="1907" spans="1:10" ht="25.5">
      <c r="A1907" s="129" t="s">
        <v>743</v>
      </c>
      <c r="B1907" s="64" t="s">
        <v>1519</v>
      </c>
      <c r="C1907" s="64" t="s">
        <v>12</v>
      </c>
      <c r="D1907" s="63" t="s">
        <v>1520</v>
      </c>
      <c r="E1907" s="456" t="s">
        <v>766</v>
      </c>
      <c r="F1907" s="456"/>
      <c r="G1907" s="64" t="s">
        <v>220</v>
      </c>
      <c r="H1907" s="90">
        <v>2</v>
      </c>
      <c r="I1907" s="91">
        <v>4.34</v>
      </c>
      <c r="J1907" s="130">
        <v>8.68</v>
      </c>
    </row>
    <row r="1908" spans="1:10" ht="25.5">
      <c r="A1908" s="129" t="s">
        <v>743</v>
      </c>
      <c r="B1908" s="64" t="s">
        <v>1565</v>
      </c>
      <c r="C1908" s="64" t="s">
        <v>12</v>
      </c>
      <c r="D1908" s="63" t="s">
        <v>1566</v>
      </c>
      <c r="E1908" s="456" t="s">
        <v>766</v>
      </c>
      <c r="F1908" s="456"/>
      <c r="G1908" s="64" t="s">
        <v>220</v>
      </c>
      <c r="H1908" s="90">
        <v>1</v>
      </c>
      <c r="I1908" s="91">
        <v>50.32</v>
      </c>
      <c r="J1908" s="130">
        <v>50.32</v>
      </c>
    </row>
    <row r="1909" spans="1:10" ht="25.5">
      <c r="A1909" s="129" t="s">
        <v>743</v>
      </c>
      <c r="B1909" s="64" t="s">
        <v>1557</v>
      </c>
      <c r="C1909" s="64" t="s">
        <v>12</v>
      </c>
      <c r="D1909" s="63" t="s">
        <v>1558</v>
      </c>
      <c r="E1909" s="456" t="s">
        <v>766</v>
      </c>
      <c r="F1909" s="456"/>
      <c r="G1909" s="64" t="s">
        <v>220</v>
      </c>
      <c r="H1909" s="90">
        <v>1</v>
      </c>
      <c r="I1909" s="91">
        <v>3.34</v>
      </c>
      <c r="J1909" s="130">
        <v>3.34</v>
      </c>
    </row>
    <row r="1910" spans="1:10" ht="25.5">
      <c r="A1910" s="113"/>
      <c r="B1910" s="114"/>
      <c r="C1910" s="114"/>
      <c r="D1910" s="115"/>
      <c r="E1910" s="114" t="s">
        <v>745</v>
      </c>
      <c r="F1910" s="116">
        <v>6.09</v>
      </c>
      <c r="G1910" s="114" t="s">
        <v>746</v>
      </c>
      <c r="H1910" s="116">
        <v>0</v>
      </c>
      <c r="I1910" s="114" t="s">
        <v>747</v>
      </c>
      <c r="J1910" s="117">
        <v>6.09</v>
      </c>
    </row>
    <row r="1911" spans="1:10" ht="25.5">
      <c r="A1911" s="113"/>
      <c r="B1911" s="114"/>
      <c r="C1911" s="114"/>
      <c r="D1911" s="115"/>
      <c r="E1911" s="114" t="s">
        <v>748</v>
      </c>
      <c r="F1911" s="116">
        <v>19.41</v>
      </c>
      <c r="G1911" s="114"/>
      <c r="H1911" s="460" t="s">
        <v>749</v>
      </c>
      <c r="I1911" s="460"/>
      <c r="J1911" s="117">
        <v>93.41</v>
      </c>
    </row>
    <row r="1912" spans="1:10" ht="26.25" thickBot="1">
      <c r="A1912" s="118"/>
      <c r="B1912" s="119"/>
      <c r="C1912" s="119"/>
      <c r="D1912" s="120"/>
      <c r="E1912" s="119"/>
      <c r="F1912" s="119"/>
      <c r="G1912" s="119" t="s">
        <v>750</v>
      </c>
      <c r="H1912" s="121" t="s">
        <v>768</v>
      </c>
      <c r="I1912" s="119" t="s">
        <v>752</v>
      </c>
      <c r="J1912" s="122">
        <v>93.41</v>
      </c>
    </row>
    <row r="1913" spans="1:10" ht="15" thickTop="1">
      <c r="A1913" s="123"/>
      <c r="B1913" s="85"/>
      <c r="C1913" s="85"/>
      <c r="D1913" s="58"/>
      <c r="E1913" s="85"/>
      <c r="F1913" s="85"/>
      <c r="G1913" s="85"/>
      <c r="H1913" s="85"/>
      <c r="I1913" s="85"/>
      <c r="J1913" s="124"/>
    </row>
    <row r="1914" spans="1:10" ht="30">
      <c r="A1914" s="109" t="s">
        <v>494</v>
      </c>
      <c r="B1914" s="46" t="s">
        <v>1</v>
      </c>
      <c r="C1914" s="46" t="s">
        <v>2</v>
      </c>
      <c r="D1914" s="55" t="s">
        <v>3</v>
      </c>
      <c r="E1914" s="457" t="s">
        <v>742</v>
      </c>
      <c r="F1914" s="457"/>
      <c r="G1914" s="46" t="s">
        <v>4</v>
      </c>
      <c r="H1914" s="46" t="s">
        <v>5</v>
      </c>
      <c r="I1914" s="46" t="s">
        <v>6</v>
      </c>
      <c r="J1914" s="110" t="s">
        <v>7</v>
      </c>
    </row>
    <row r="1915" spans="1:10" ht="51">
      <c r="A1915" s="125" t="s">
        <v>753</v>
      </c>
      <c r="B1915" s="60" t="s">
        <v>495</v>
      </c>
      <c r="C1915" s="60" t="s">
        <v>12</v>
      </c>
      <c r="D1915" s="59" t="s">
        <v>496</v>
      </c>
      <c r="E1915" s="458" t="s">
        <v>1278</v>
      </c>
      <c r="F1915" s="458"/>
      <c r="G1915" s="60" t="s">
        <v>220</v>
      </c>
      <c r="H1915" s="86">
        <v>1</v>
      </c>
      <c r="I1915" s="87">
        <v>74.31</v>
      </c>
      <c r="J1915" s="126">
        <v>74.31</v>
      </c>
    </row>
    <row r="1916" spans="1:10" ht="25.5">
      <c r="A1916" s="127" t="s">
        <v>755</v>
      </c>
      <c r="B1916" s="62" t="s">
        <v>1402</v>
      </c>
      <c r="C1916" s="62" t="s">
        <v>12</v>
      </c>
      <c r="D1916" s="61" t="s">
        <v>1403</v>
      </c>
      <c r="E1916" s="459" t="s">
        <v>758</v>
      </c>
      <c r="F1916" s="459"/>
      <c r="G1916" s="62" t="s">
        <v>14</v>
      </c>
      <c r="H1916" s="88">
        <v>0.36380000000000001</v>
      </c>
      <c r="I1916" s="89">
        <v>21.35</v>
      </c>
      <c r="J1916" s="128">
        <v>7.76</v>
      </c>
    </row>
    <row r="1917" spans="1:10" ht="25.5">
      <c r="A1917" s="127" t="s">
        <v>755</v>
      </c>
      <c r="B1917" s="62" t="s">
        <v>1279</v>
      </c>
      <c r="C1917" s="62" t="s">
        <v>12</v>
      </c>
      <c r="D1917" s="61" t="s">
        <v>1280</v>
      </c>
      <c r="E1917" s="459" t="s">
        <v>758</v>
      </c>
      <c r="F1917" s="459"/>
      <c r="G1917" s="62" t="s">
        <v>14</v>
      </c>
      <c r="H1917" s="88">
        <v>0.36380000000000001</v>
      </c>
      <c r="I1917" s="89">
        <v>25.5</v>
      </c>
      <c r="J1917" s="128">
        <v>9.27</v>
      </c>
    </row>
    <row r="1918" spans="1:10" ht="38.25">
      <c r="A1918" s="129" t="s">
        <v>743</v>
      </c>
      <c r="B1918" s="64" t="s">
        <v>1510</v>
      </c>
      <c r="C1918" s="64" t="s">
        <v>12</v>
      </c>
      <c r="D1918" s="63" t="s">
        <v>1511</v>
      </c>
      <c r="E1918" s="456" t="s">
        <v>766</v>
      </c>
      <c r="F1918" s="456"/>
      <c r="G1918" s="64" t="s">
        <v>220</v>
      </c>
      <c r="H1918" s="90">
        <v>0.17249999999999999</v>
      </c>
      <c r="I1918" s="91">
        <v>28.58</v>
      </c>
      <c r="J1918" s="130">
        <v>4.93</v>
      </c>
    </row>
    <row r="1919" spans="1:10" ht="25.5">
      <c r="A1919" s="129" t="s">
        <v>743</v>
      </c>
      <c r="B1919" s="64" t="s">
        <v>1519</v>
      </c>
      <c r="C1919" s="64" t="s">
        <v>12</v>
      </c>
      <c r="D1919" s="63" t="s">
        <v>1520</v>
      </c>
      <c r="E1919" s="456" t="s">
        <v>766</v>
      </c>
      <c r="F1919" s="456"/>
      <c r="G1919" s="64" t="s">
        <v>220</v>
      </c>
      <c r="H1919" s="90">
        <v>3</v>
      </c>
      <c r="I1919" s="91">
        <v>4.34</v>
      </c>
      <c r="J1919" s="130">
        <v>13.02</v>
      </c>
    </row>
    <row r="1920" spans="1:10" ht="25.5">
      <c r="A1920" s="129" t="s">
        <v>743</v>
      </c>
      <c r="B1920" s="64" t="s">
        <v>1521</v>
      </c>
      <c r="C1920" s="64" t="s">
        <v>12</v>
      </c>
      <c r="D1920" s="63" t="s">
        <v>1522</v>
      </c>
      <c r="E1920" s="456" t="s">
        <v>766</v>
      </c>
      <c r="F1920" s="456"/>
      <c r="G1920" s="64" t="s">
        <v>220</v>
      </c>
      <c r="H1920" s="90">
        <v>1</v>
      </c>
      <c r="I1920" s="91">
        <v>39.33</v>
      </c>
      <c r="J1920" s="130">
        <v>39.33</v>
      </c>
    </row>
    <row r="1921" spans="1:10" ht="25.5">
      <c r="A1921" s="113"/>
      <c r="B1921" s="114"/>
      <c r="C1921" s="114"/>
      <c r="D1921" s="115"/>
      <c r="E1921" s="114" t="s">
        <v>745</v>
      </c>
      <c r="F1921" s="116">
        <v>14.19</v>
      </c>
      <c r="G1921" s="114" t="s">
        <v>746</v>
      </c>
      <c r="H1921" s="116">
        <v>0</v>
      </c>
      <c r="I1921" s="114" t="s">
        <v>747</v>
      </c>
      <c r="J1921" s="117">
        <v>14.19</v>
      </c>
    </row>
    <row r="1922" spans="1:10" ht="25.5">
      <c r="A1922" s="113"/>
      <c r="B1922" s="114"/>
      <c r="C1922" s="114"/>
      <c r="D1922" s="115"/>
      <c r="E1922" s="114" t="s">
        <v>748</v>
      </c>
      <c r="F1922" s="116">
        <v>19.489999999999998</v>
      </c>
      <c r="G1922" s="114"/>
      <c r="H1922" s="460" t="s">
        <v>749</v>
      </c>
      <c r="I1922" s="460"/>
      <c r="J1922" s="117">
        <v>93.8</v>
      </c>
    </row>
    <row r="1923" spans="1:10" ht="26.25" thickBot="1">
      <c r="A1923" s="118"/>
      <c r="B1923" s="119"/>
      <c r="C1923" s="119"/>
      <c r="D1923" s="120"/>
      <c r="E1923" s="119"/>
      <c r="F1923" s="119"/>
      <c r="G1923" s="119" t="s">
        <v>750</v>
      </c>
      <c r="H1923" s="121" t="s">
        <v>1285</v>
      </c>
      <c r="I1923" s="119" t="s">
        <v>752</v>
      </c>
      <c r="J1923" s="122">
        <v>187.6</v>
      </c>
    </row>
    <row r="1924" spans="1:10" ht="15" thickTop="1">
      <c r="A1924" s="123"/>
      <c r="B1924" s="85"/>
      <c r="C1924" s="85"/>
      <c r="D1924" s="58"/>
      <c r="E1924" s="85"/>
      <c r="F1924" s="85"/>
      <c r="G1924" s="85"/>
      <c r="H1924" s="85"/>
      <c r="I1924" s="85"/>
      <c r="J1924" s="124"/>
    </row>
    <row r="1925" spans="1:10" ht="30">
      <c r="A1925" s="109" t="s">
        <v>497</v>
      </c>
      <c r="B1925" s="46" t="s">
        <v>1</v>
      </c>
      <c r="C1925" s="46" t="s">
        <v>2</v>
      </c>
      <c r="D1925" s="55" t="s">
        <v>3</v>
      </c>
      <c r="E1925" s="457" t="s">
        <v>742</v>
      </c>
      <c r="F1925" s="457"/>
      <c r="G1925" s="46" t="s">
        <v>4</v>
      </c>
      <c r="H1925" s="46" t="s">
        <v>5</v>
      </c>
      <c r="I1925" s="46" t="s">
        <v>6</v>
      </c>
      <c r="J1925" s="110" t="s">
        <v>7</v>
      </c>
    </row>
    <row r="1926" spans="1:10" ht="51">
      <c r="A1926" s="125" t="s">
        <v>753</v>
      </c>
      <c r="B1926" s="60" t="s">
        <v>498</v>
      </c>
      <c r="C1926" s="60" t="s">
        <v>12</v>
      </c>
      <c r="D1926" s="59" t="s">
        <v>499</v>
      </c>
      <c r="E1926" s="458" t="s">
        <v>1278</v>
      </c>
      <c r="F1926" s="458"/>
      <c r="G1926" s="60" t="s">
        <v>220</v>
      </c>
      <c r="H1926" s="86">
        <v>1</v>
      </c>
      <c r="I1926" s="87">
        <v>24.17</v>
      </c>
      <c r="J1926" s="126">
        <v>24.17</v>
      </c>
    </row>
    <row r="1927" spans="1:10" ht="25.5">
      <c r="A1927" s="127" t="s">
        <v>755</v>
      </c>
      <c r="B1927" s="62" t="s">
        <v>1402</v>
      </c>
      <c r="C1927" s="62" t="s">
        <v>12</v>
      </c>
      <c r="D1927" s="61" t="s">
        <v>1403</v>
      </c>
      <c r="E1927" s="459" t="s">
        <v>758</v>
      </c>
      <c r="F1927" s="459"/>
      <c r="G1927" s="62" t="s">
        <v>14</v>
      </c>
      <c r="H1927" s="88">
        <v>0.18390000000000001</v>
      </c>
      <c r="I1927" s="89">
        <v>21.35</v>
      </c>
      <c r="J1927" s="128">
        <v>3.92</v>
      </c>
    </row>
    <row r="1928" spans="1:10" ht="25.5">
      <c r="A1928" s="127" t="s">
        <v>755</v>
      </c>
      <c r="B1928" s="62" t="s">
        <v>1279</v>
      </c>
      <c r="C1928" s="62" t="s">
        <v>12</v>
      </c>
      <c r="D1928" s="61" t="s">
        <v>1280</v>
      </c>
      <c r="E1928" s="459" t="s">
        <v>758</v>
      </c>
      <c r="F1928" s="459"/>
      <c r="G1928" s="62" t="s">
        <v>14</v>
      </c>
      <c r="H1928" s="88">
        <v>0.18390000000000001</v>
      </c>
      <c r="I1928" s="89">
        <v>25.5</v>
      </c>
      <c r="J1928" s="128">
        <v>4.68</v>
      </c>
    </row>
    <row r="1929" spans="1:10" ht="38.25">
      <c r="A1929" s="129" t="s">
        <v>743</v>
      </c>
      <c r="B1929" s="64" t="s">
        <v>1510</v>
      </c>
      <c r="C1929" s="64" t="s">
        <v>12</v>
      </c>
      <c r="D1929" s="63" t="s">
        <v>1511</v>
      </c>
      <c r="E1929" s="456" t="s">
        <v>766</v>
      </c>
      <c r="F1929" s="456"/>
      <c r="G1929" s="64" t="s">
        <v>220</v>
      </c>
      <c r="H1929" s="90">
        <v>7.4999999999999997E-2</v>
      </c>
      <c r="I1929" s="91">
        <v>28.58</v>
      </c>
      <c r="J1929" s="130">
        <v>2.14</v>
      </c>
    </row>
    <row r="1930" spans="1:10" ht="25.5">
      <c r="A1930" s="129" t="s">
        <v>743</v>
      </c>
      <c r="B1930" s="64" t="s">
        <v>1551</v>
      </c>
      <c r="C1930" s="64" t="s">
        <v>12</v>
      </c>
      <c r="D1930" s="63" t="s">
        <v>1552</v>
      </c>
      <c r="E1930" s="456" t="s">
        <v>766</v>
      </c>
      <c r="F1930" s="456"/>
      <c r="G1930" s="64" t="s">
        <v>220</v>
      </c>
      <c r="H1930" s="90">
        <v>3</v>
      </c>
      <c r="I1930" s="91">
        <v>2.09</v>
      </c>
      <c r="J1930" s="130">
        <v>6.27</v>
      </c>
    </row>
    <row r="1931" spans="1:10" ht="25.5">
      <c r="A1931" s="129" t="s">
        <v>743</v>
      </c>
      <c r="B1931" s="64" t="s">
        <v>1567</v>
      </c>
      <c r="C1931" s="64" t="s">
        <v>12</v>
      </c>
      <c r="D1931" s="63" t="s">
        <v>1568</v>
      </c>
      <c r="E1931" s="456" t="s">
        <v>766</v>
      </c>
      <c r="F1931" s="456"/>
      <c r="G1931" s="64" t="s">
        <v>220</v>
      </c>
      <c r="H1931" s="90">
        <v>1</v>
      </c>
      <c r="I1931" s="91">
        <v>7.16</v>
      </c>
      <c r="J1931" s="130">
        <v>7.16</v>
      </c>
    </row>
    <row r="1932" spans="1:10" ht="25.5">
      <c r="A1932" s="113"/>
      <c r="B1932" s="114"/>
      <c r="C1932" s="114"/>
      <c r="D1932" s="115"/>
      <c r="E1932" s="114" t="s">
        <v>745</v>
      </c>
      <c r="F1932" s="116">
        <v>7.17</v>
      </c>
      <c r="G1932" s="114" t="s">
        <v>746</v>
      </c>
      <c r="H1932" s="116">
        <v>0</v>
      </c>
      <c r="I1932" s="114" t="s">
        <v>747</v>
      </c>
      <c r="J1932" s="117">
        <v>7.17</v>
      </c>
    </row>
    <row r="1933" spans="1:10" ht="25.5">
      <c r="A1933" s="113"/>
      <c r="B1933" s="114"/>
      <c r="C1933" s="114"/>
      <c r="D1933" s="115"/>
      <c r="E1933" s="114" t="s">
        <v>748</v>
      </c>
      <c r="F1933" s="116">
        <v>6.34</v>
      </c>
      <c r="G1933" s="114"/>
      <c r="H1933" s="460" t="s">
        <v>749</v>
      </c>
      <c r="I1933" s="460"/>
      <c r="J1933" s="117">
        <v>30.51</v>
      </c>
    </row>
    <row r="1934" spans="1:10" ht="26.25" thickBot="1">
      <c r="A1934" s="118"/>
      <c r="B1934" s="119"/>
      <c r="C1934" s="119"/>
      <c r="D1934" s="120"/>
      <c r="E1934" s="119"/>
      <c r="F1934" s="119"/>
      <c r="G1934" s="119" t="s">
        <v>750</v>
      </c>
      <c r="H1934" s="121" t="s">
        <v>1457</v>
      </c>
      <c r="I1934" s="119" t="s">
        <v>752</v>
      </c>
      <c r="J1934" s="122">
        <v>122.04</v>
      </c>
    </row>
    <row r="1935" spans="1:10" ht="15" thickTop="1">
      <c r="A1935" s="123"/>
      <c r="B1935" s="85"/>
      <c r="C1935" s="85"/>
      <c r="D1935" s="58"/>
      <c r="E1935" s="85"/>
      <c r="F1935" s="85"/>
      <c r="G1935" s="85"/>
      <c r="H1935" s="85"/>
      <c r="I1935" s="85"/>
      <c r="J1935" s="124"/>
    </row>
    <row r="1936" spans="1:10" ht="30">
      <c r="A1936" s="109" t="s">
        <v>500</v>
      </c>
      <c r="B1936" s="46" t="s">
        <v>1</v>
      </c>
      <c r="C1936" s="46" t="s">
        <v>2</v>
      </c>
      <c r="D1936" s="55" t="s">
        <v>3</v>
      </c>
      <c r="E1936" s="457" t="s">
        <v>742</v>
      </c>
      <c r="F1936" s="457"/>
      <c r="G1936" s="46" t="s">
        <v>4</v>
      </c>
      <c r="H1936" s="46" t="s">
        <v>5</v>
      </c>
      <c r="I1936" s="46" t="s">
        <v>6</v>
      </c>
      <c r="J1936" s="110" t="s">
        <v>7</v>
      </c>
    </row>
    <row r="1937" spans="1:10" ht="38.25">
      <c r="A1937" s="125" t="s">
        <v>753</v>
      </c>
      <c r="B1937" s="60" t="s">
        <v>501</v>
      </c>
      <c r="C1937" s="60" t="s">
        <v>12</v>
      </c>
      <c r="D1937" s="59" t="s">
        <v>502</v>
      </c>
      <c r="E1937" s="458" t="s">
        <v>1278</v>
      </c>
      <c r="F1937" s="458"/>
      <c r="G1937" s="60" t="s">
        <v>220</v>
      </c>
      <c r="H1937" s="86">
        <v>1</v>
      </c>
      <c r="I1937" s="87">
        <v>12.04</v>
      </c>
      <c r="J1937" s="126">
        <v>12.04</v>
      </c>
    </row>
    <row r="1938" spans="1:10" ht="25.5">
      <c r="A1938" s="127" t="s">
        <v>755</v>
      </c>
      <c r="B1938" s="62" t="s">
        <v>1402</v>
      </c>
      <c r="C1938" s="62" t="s">
        <v>12</v>
      </c>
      <c r="D1938" s="61" t="s">
        <v>1403</v>
      </c>
      <c r="E1938" s="459" t="s">
        <v>758</v>
      </c>
      <c r="F1938" s="459"/>
      <c r="G1938" s="62" t="s">
        <v>14</v>
      </c>
      <c r="H1938" s="88">
        <v>6.3299999999999995E-2</v>
      </c>
      <c r="I1938" s="89">
        <v>21.35</v>
      </c>
      <c r="J1938" s="128">
        <v>1.35</v>
      </c>
    </row>
    <row r="1939" spans="1:10" ht="25.5">
      <c r="A1939" s="127" t="s">
        <v>755</v>
      </c>
      <c r="B1939" s="62" t="s">
        <v>1279</v>
      </c>
      <c r="C1939" s="62" t="s">
        <v>12</v>
      </c>
      <c r="D1939" s="61" t="s">
        <v>1280</v>
      </c>
      <c r="E1939" s="459" t="s">
        <v>758</v>
      </c>
      <c r="F1939" s="459"/>
      <c r="G1939" s="62" t="s">
        <v>14</v>
      </c>
      <c r="H1939" s="88">
        <v>6.3299999999999995E-2</v>
      </c>
      <c r="I1939" s="89">
        <v>25.5</v>
      </c>
      <c r="J1939" s="128">
        <v>1.61</v>
      </c>
    </row>
    <row r="1940" spans="1:10" ht="25.5">
      <c r="A1940" s="129" t="s">
        <v>743</v>
      </c>
      <c r="B1940" s="64" t="s">
        <v>1569</v>
      </c>
      <c r="C1940" s="64" t="s">
        <v>12</v>
      </c>
      <c r="D1940" s="63" t="s">
        <v>1570</v>
      </c>
      <c r="E1940" s="456" t="s">
        <v>766</v>
      </c>
      <c r="F1940" s="456"/>
      <c r="G1940" s="64" t="s">
        <v>220</v>
      </c>
      <c r="H1940" s="90">
        <v>1</v>
      </c>
      <c r="I1940" s="91">
        <v>6.22</v>
      </c>
      <c r="J1940" s="130">
        <v>6.22</v>
      </c>
    </row>
    <row r="1941" spans="1:10" ht="25.5">
      <c r="A1941" s="129" t="s">
        <v>743</v>
      </c>
      <c r="B1941" s="64" t="s">
        <v>1423</v>
      </c>
      <c r="C1941" s="64" t="s">
        <v>12</v>
      </c>
      <c r="D1941" s="63" t="s">
        <v>1424</v>
      </c>
      <c r="E1941" s="456" t="s">
        <v>766</v>
      </c>
      <c r="F1941" s="456"/>
      <c r="G1941" s="64" t="s">
        <v>220</v>
      </c>
      <c r="H1941" s="90">
        <v>2.2499999999999999E-2</v>
      </c>
      <c r="I1941" s="91">
        <v>78.45</v>
      </c>
      <c r="J1941" s="130">
        <v>1.76</v>
      </c>
    </row>
    <row r="1942" spans="1:10">
      <c r="A1942" s="129" t="s">
        <v>743</v>
      </c>
      <c r="B1942" s="64" t="s">
        <v>1406</v>
      </c>
      <c r="C1942" s="64" t="s">
        <v>12</v>
      </c>
      <c r="D1942" s="63" t="s">
        <v>1407</v>
      </c>
      <c r="E1942" s="456" t="s">
        <v>766</v>
      </c>
      <c r="F1942" s="456"/>
      <c r="G1942" s="64" t="s">
        <v>220</v>
      </c>
      <c r="H1942" s="90">
        <v>3.9E-2</v>
      </c>
      <c r="I1942" s="91">
        <v>2.17</v>
      </c>
      <c r="J1942" s="130">
        <v>0.08</v>
      </c>
    </row>
    <row r="1943" spans="1:10">
      <c r="A1943" s="129" t="s">
        <v>743</v>
      </c>
      <c r="B1943" s="64" t="s">
        <v>1425</v>
      </c>
      <c r="C1943" s="64" t="s">
        <v>12</v>
      </c>
      <c r="D1943" s="63" t="s">
        <v>1426</v>
      </c>
      <c r="E1943" s="456" t="s">
        <v>766</v>
      </c>
      <c r="F1943" s="456"/>
      <c r="G1943" s="64" t="s">
        <v>220</v>
      </c>
      <c r="H1943" s="90">
        <v>1.4800000000000001E-2</v>
      </c>
      <c r="I1943" s="91">
        <v>69.25</v>
      </c>
      <c r="J1943" s="130">
        <v>1.02</v>
      </c>
    </row>
    <row r="1944" spans="1:10" ht="25.5">
      <c r="A1944" s="113"/>
      <c r="B1944" s="114"/>
      <c r="C1944" s="114"/>
      <c r="D1944" s="115"/>
      <c r="E1944" s="114" t="s">
        <v>745</v>
      </c>
      <c r="F1944" s="116">
        <v>2.46</v>
      </c>
      <c r="G1944" s="114" t="s">
        <v>746</v>
      </c>
      <c r="H1944" s="116">
        <v>0</v>
      </c>
      <c r="I1944" s="114" t="s">
        <v>747</v>
      </c>
      <c r="J1944" s="117">
        <v>2.46</v>
      </c>
    </row>
    <row r="1945" spans="1:10" ht="25.5">
      <c r="A1945" s="113"/>
      <c r="B1945" s="114"/>
      <c r="C1945" s="114"/>
      <c r="D1945" s="115"/>
      <c r="E1945" s="114" t="s">
        <v>748</v>
      </c>
      <c r="F1945" s="116">
        <v>3.15</v>
      </c>
      <c r="G1945" s="114"/>
      <c r="H1945" s="460" t="s">
        <v>749</v>
      </c>
      <c r="I1945" s="460"/>
      <c r="J1945" s="117">
        <v>15.19</v>
      </c>
    </row>
    <row r="1946" spans="1:10" ht="26.25" thickBot="1">
      <c r="A1946" s="118"/>
      <c r="B1946" s="119"/>
      <c r="C1946" s="119"/>
      <c r="D1946" s="120"/>
      <c r="E1946" s="119"/>
      <c r="F1946" s="119"/>
      <c r="G1946" s="119" t="s">
        <v>750</v>
      </c>
      <c r="H1946" s="121" t="s">
        <v>1285</v>
      </c>
      <c r="I1946" s="119" t="s">
        <v>752</v>
      </c>
      <c r="J1946" s="122">
        <v>30.38</v>
      </c>
    </row>
    <row r="1947" spans="1:10" ht="15" thickTop="1">
      <c r="A1947" s="123"/>
      <c r="B1947" s="85"/>
      <c r="C1947" s="85"/>
      <c r="D1947" s="58"/>
      <c r="E1947" s="85"/>
      <c r="F1947" s="85"/>
      <c r="G1947" s="85"/>
      <c r="H1947" s="85"/>
      <c r="I1947" s="85"/>
      <c r="J1947" s="124"/>
    </row>
    <row r="1948" spans="1:10" ht="30">
      <c r="A1948" s="109" t="s">
        <v>503</v>
      </c>
      <c r="B1948" s="46" t="s">
        <v>1</v>
      </c>
      <c r="C1948" s="46" t="s">
        <v>2</v>
      </c>
      <c r="D1948" s="55" t="s">
        <v>3</v>
      </c>
      <c r="E1948" s="457" t="s">
        <v>742</v>
      </c>
      <c r="F1948" s="457"/>
      <c r="G1948" s="46" t="s">
        <v>4</v>
      </c>
      <c r="H1948" s="46" t="s">
        <v>5</v>
      </c>
      <c r="I1948" s="46" t="s">
        <v>6</v>
      </c>
      <c r="J1948" s="110" t="s">
        <v>7</v>
      </c>
    </row>
    <row r="1949" spans="1:10" ht="51">
      <c r="A1949" s="125" t="s">
        <v>753</v>
      </c>
      <c r="B1949" s="60" t="s">
        <v>504</v>
      </c>
      <c r="C1949" s="60" t="s">
        <v>12</v>
      </c>
      <c r="D1949" s="59" t="s">
        <v>505</v>
      </c>
      <c r="E1949" s="458" t="s">
        <v>1278</v>
      </c>
      <c r="F1949" s="458"/>
      <c r="G1949" s="60" t="s">
        <v>220</v>
      </c>
      <c r="H1949" s="86">
        <v>1</v>
      </c>
      <c r="I1949" s="87">
        <v>27.23</v>
      </c>
      <c r="J1949" s="126">
        <v>27.23</v>
      </c>
    </row>
    <row r="1950" spans="1:10" ht="25.5">
      <c r="A1950" s="127" t="s">
        <v>755</v>
      </c>
      <c r="B1950" s="62" t="s">
        <v>1279</v>
      </c>
      <c r="C1950" s="62" t="s">
        <v>12</v>
      </c>
      <c r="D1950" s="61" t="s">
        <v>1280</v>
      </c>
      <c r="E1950" s="459" t="s">
        <v>758</v>
      </c>
      <c r="F1950" s="459"/>
      <c r="G1950" s="62" t="s">
        <v>14</v>
      </c>
      <c r="H1950" s="88">
        <v>7.4300000000000005E-2</v>
      </c>
      <c r="I1950" s="89">
        <v>25.5</v>
      </c>
      <c r="J1950" s="128">
        <v>1.89</v>
      </c>
    </row>
    <row r="1951" spans="1:10" ht="25.5">
      <c r="A1951" s="127" t="s">
        <v>755</v>
      </c>
      <c r="B1951" s="62" t="s">
        <v>1402</v>
      </c>
      <c r="C1951" s="62" t="s">
        <v>12</v>
      </c>
      <c r="D1951" s="61" t="s">
        <v>1403</v>
      </c>
      <c r="E1951" s="459" t="s">
        <v>758</v>
      </c>
      <c r="F1951" s="459"/>
      <c r="G1951" s="62" t="s">
        <v>14</v>
      </c>
      <c r="H1951" s="88">
        <v>7.4300000000000005E-2</v>
      </c>
      <c r="I1951" s="89">
        <v>21.35</v>
      </c>
      <c r="J1951" s="128">
        <v>1.58</v>
      </c>
    </row>
    <row r="1952" spans="1:10" ht="25.5">
      <c r="A1952" s="129" t="s">
        <v>743</v>
      </c>
      <c r="B1952" s="64" t="s">
        <v>1571</v>
      </c>
      <c r="C1952" s="64" t="s">
        <v>12</v>
      </c>
      <c r="D1952" s="63" t="s">
        <v>1572</v>
      </c>
      <c r="E1952" s="456" t="s">
        <v>766</v>
      </c>
      <c r="F1952" s="456"/>
      <c r="G1952" s="64" t="s">
        <v>220</v>
      </c>
      <c r="H1952" s="90">
        <v>1</v>
      </c>
      <c r="I1952" s="91">
        <v>13.37</v>
      </c>
      <c r="J1952" s="130">
        <v>13.37</v>
      </c>
    </row>
    <row r="1953" spans="1:10" ht="38.25">
      <c r="A1953" s="129" t="s">
        <v>743</v>
      </c>
      <c r="B1953" s="64" t="s">
        <v>1510</v>
      </c>
      <c r="C1953" s="64" t="s">
        <v>12</v>
      </c>
      <c r="D1953" s="63" t="s">
        <v>1511</v>
      </c>
      <c r="E1953" s="456" t="s">
        <v>766</v>
      </c>
      <c r="F1953" s="456"/>
      <c r="G1953" s="64" t="s">
        <v>220</v>
      </c>
      <c r="H1953" s="90">
        <v>9.5000000000000001E-2</v>
      </c>
      <c r="I1953" s="91">
        <v>28.58</v>
      </c>
      <c r="J1953" s="130">
        <v>2.71</v>
      </c>
    </row>
    <row r="1954" spans="1:10" ht="25.5">
      <c r="A1954" s="129" t="s">
        <v>743</v>
      </c>
      <c r="B1954" s="64" t="s">
        <v>1557</v>
      </c>
      <c r="C1954" s="64" t="s">
        <v>12</v>
      </c>
      <c r="D1954" s="63" t="s">
        <v>1558</v>
      </c>
      <c r="E1954" s="456" t="s">
        <v>766</v>
      </c>
      <c r="F1954" s="456"/>
      <c r="G1954" s="64" t="s">
        <v>220</v>
      </c>
      <c r="H1954" s="90">
        <v>1</v>
      </c>
      <c r="I1954" s="91">
        <v>3.34</v>
      </c>
      <c r="J1954" s="130">
        <v>3.34</v>
      </c>
    </row>
    <row r="1955" spans="1:10" ht="25.5">
      <c r="A1955" s="129" t="s">
        <v>743</v>
      </c>
      <c r="B1955" s="64" t="s">
        <v>1519</v>
      </c>
      <c r="C1955" s="64" t="s">
        <v>12</v>
      </c>
      <c r="D1955" s="63" t="s">
        <v>1520</v>
      </c>
      <c r="E1955" s="456" t="s">
        <v>766</v>
      </c>
      <c r="F1955" s="456"/>
      <c r="G1955" s="64" t="s">
        <v>220</v>
      </c>
      <c r="H1955" s="90">
        <v>1</v>
      </c>
      <c r="I1955" s="91">
        <v>4.34</v>
      </c>
      <c r="J1955" s="130">
        <v>4.34</v>
      </c>
    </row>
    <row r="1956" spans="1:10" ht="25.5">
      <c r="A1956" s="113"/>
      <c r="B1956" s="114"/>
      <c r="C1956" s="114"/>
      <c r="D1956" s="115"/>
      <c r="E1956" s="114" t="s">
        <v>745</v>
      </c>
      <c r="F1956" s="116">
        <v>2.89</v>
      </c>
      <c r="G1956" s="114" t="s">
        <v>746</v>
      </c>
      <c r="H1956" s="116">
        <v>0</v>
      </c>
      <c r="I1956" s="114" t="s">
        <v>747</v>
      </c>
      <c r="J1956" s="117">
        <v>2.89</v>
      </c>
    </row>
    <row r="1957" spans="1:10" ht="25.5">
      <c r="A1957" s="113"/>
      <c r="B1957" s="114"/>
      <c r="C1957" s="114"/>
      <c r="D1957" s="115"/>
      <c r="E1957" s="114" t="s">
        <v>748</v>
      </c>
      <c r="F1957" s="116">
        <v>7.14</v>
      </c>
      <c r="G1957" s="114"/>
      <c r="H1957" s="460" t="s">
        <v>749</v>
      </c>
      <c r="I1957" s="460"/>
      <c r="J1957" s="117">
        <v>34.369999999999997</v>
      </c>
    </row>
    <row r="1958" spans="1:10" ht="26.25" thickBot="1">
      <c r="A1958" s="118"/>
      <c r="B1958" s="119"/>
      <c r="C1958" s="119"/>
      <c r="D1958" s="120"/>
      <c r="E1958" s="119"/>
      <c r="F1958" s="119"/>
      <c r="G1958" s="119" t="s">
        <v>750</v>
      </c>
      <c r="H1958" s="121" t="s">
        <v>1285</v>
      </c>
      <c r="I1958" s="119" t="s">
        <v>752</v>
      </c>
      <c r="J1958" s="122">
        <v>68.739999999999995</v>
      </c>
    </row>
    <row r="1959" spans="1:10" ht="15" thickTop="1">
      <c r="A1959" s="123"/>
      <c r="B1959" s="85"/>
      <c r="C1959" s="85"/>
      <c r="D1959" s="58"/>
      <c r="E1959" s="85"/>
      <c r="F1959" s="85"/>
      <c r="G1959" s="85"/>
      <c r="H1959" s="85"/>
      <c r="I1959" s="85"/>
      <c r="J1959" s="124"/>
    </row>
    <row r="1960" spans="1:10" ht="30">
      <c r="A1960" s="109" t="s">
        <v>506</v>
      </c>
      <c r="B1960" s="46" t="s">
        <v>1</v>
      </c>
      <c r="C1960" s="46" t="s">
        <v>2</v>
      </c>
      <c r="D1960" s="55" t="s">
        <v>3</v>
      </c>
      <c r="E1960" s="457" t="s">
        <v>742</v>
      </c>
      <c r="F1960" s="457"/>
      <c r="G1960" s="46" t="s">
        <v>4</v>
      </c>
      <c r="H1960" s="46" t="s">
        <v>5</v>
      </c>
      <c r="I1960" s="46" t="s">
        <v>6</v>
      </c>
      <c r="J1960" s="110" t="s">
        <v>7</v>
      </c>
    </row>
    <row r="1961" spans="1:10" ht="51">
      <c r="A1961" s="125" t="s">
        <v>753</v>
      </c>
      <c r="B1961" s="60" t="s">
        <v>507</v>
      </c>
      <c r="C1961" s="60" t="s">
        <v>12</v>
      </c>
      <c r="D1961" s="59" t="s">
        <v>508</v>
      </c>
      <c r="E1961" s="458" t="s">
        <v>1278</v>
      </c>
      <c r="F1961" s="458"/>
      <c r="G1961" s="60" t="s">
        <v>220</v>
      </c>
      <c r="H1961" s="86">
        <v>1</v>
      </c>
      <c r="I1961" s="87">
        <v>22.46</v>
      </c>
      <c r="J1961" s="126">
        <v>22.46</v>
      </c>
    </row>
    <row r="1962" spans="1:10" ht="25.5">
      <c r="A1962" s="127" t="s">
        <v>755</v>
      </c>
      <c r="B1962" s="62" t="s">
        <v>1402</v>
      </c>
      <c r="C1962" s="62" t="s">
        <v>12</v>
      </c>
      <c r="D1962" s="61" t="s">
        <v>1403</v>
      </c>
      <c r="E1962" s="459" t="s">
        <v>758</v>
      </c>
      <c r="F1962" s="459"/>
      <c r="G1962" s="62" t="s">
        <v>14</v>
      </c>
      <c r="H1962" s="88">
        <v>0.18390000000000001</v>
      </c>
      <c r="I1962" s="89">
        <v>21.35</v>
      </c>
      <c r="J1962" s="128">
        <v>3.92</v>
      </c>
    </row>
    <row r="1963" spans="1:10" ht="25.5">
      <c r="A1963" s="127" t="s">
        <v>755</v>
      </c>
      <c r="B1963" s="62" t="s">
        <v>1279</v>
      </c>
      <c r="C1963" s="62" t="s">
        <v>12</v>
      </c>
      <c r="D1963" s="61" t="s">
        <v>1280</v>
      </c>
      <c r="E1963" s="459" t="s">
        <v>758</v>
      </c>
      <c r="F1963" s="459"/>
      <c r="G1963" s="62" t="s">
        <v>14</v>
      </c>
      <c r="H1963" s="88">
        <v>0.18390000000000001</v>
      </c>
      <c r="I1963" s="89">
        <v>25.5</v>
      </c>
      <c r="J1963" s="128">
        <v>4.68</v>
      </c>
    </row>
    <row r="1964" spans="1:10" ht="25.5">
      <c r="A1964" s="129" t="s">
        <v>743</v>
      </c>
      <c r="B1964" s="64" t="s">
        <v>1551</v>
      </c>
      <c r="C1964" s="64" t="s">
        <v>12</v>
      </c>
      <c r="D1964" s="63" t="s">
        <v>1552</v>
      </c>
      <c r="E1964" s="456" t="s">
        <v>766</v>
      </c>
      <c r="F1964" s="456"/>
      <c r="G1964" s="64" t="s">
        <v>220</v>
      </c>
      <c r="H1964" s="90">
        <v>3</v>
      </c>
      <c r="I1964" s="91">
        <v>2.09</v>
      </c>
      <c r="J1964" s="130">
        <v>6.27</v>
      </c>
    </row>
    <row r="1965" spans="1:10" ht="38.25">
      <c r="A1965" s="129" t="s">
        <v>743</v>
      </c>
      <c r="B1965" s="64" t="s">
        <v>1510</v>
      </c>
      <c r="C1965" s="64" t="s">
        <v>12</v>
      </c>
      <c r="D1965" s="63" t="s">
        <v>1511</v>
      </c>
      <c r="E1965" s="456" t="s">
        <v>766</v>
      </c>
      <c r="F1965" s="456"/>
      <c r="G1965" s="64" t="s">
        <v>220</v>
      </c>
      <c r="H1965" s="90">
        <v>7.4999999999999997E-2</v>
      </c>
      <c r="I1965" s="91">
        <v>28.58</v>
      </c>
      <c r="J1965" s="130">
        <v>2.14</v>
      </c>
    </row>
    <row r="1966" spans="1:10" ht="25.5">
      <c r="A1966" s="129" t="s">
        <v>743</v>
      </c>
      <c r="B1966" s="64" t="s">
        <v>1573</v>
      </c>
      <c r="C1966" s="64" t="s">
        <v>12</v>
      </c>
      <c r="D1966" s="63" t="s">
        <v>1574</v>
      </c>
      <c r="E1966" s="456" t="s">
        <v>766</v>
      </c>
      <c r="F1966" s="456"/>
      <c r="G1966" s="64" t="s">
        <v>220</v>
      </c>
      <c r="H1966" s="90">
        <v>1</v>
      </c>
      <c r="I1966" s="91">
        <v>5.45</v>
      </c>
      <c r="J1966" s="130">
        <v>5.45</v>
      </c>
    </row>
    <row r="1967" spans="1:10" ht="25.5">
      <c r="A1967" s="113"/>
      <c r="B1967" s="114"/>
      <c r="C1967" s="114"/>
      <c r="D1967" s="115"/>
      <c r="E1967" s="114" t="s">
        <v>745</v>
      </c>
      <c r="F1967" s="116">
        <v>7.17</v>
      </c>
      <c r="G1967" s="114" t="s">
        <v>746</v>
      </c>
      <c r="H1967" s="116">
        <v>0</v>
      </c>
      <c r="I1967" s="114" t="s">
        <v>747</v>
      </c>
      <c r="J1967" s="117">
        <v>7.17</v>
      </c>
    </row>
    <row r="1968" spans="1:10" ht="25.5">
      <c r="A1968" s="113"/>
      <c r="B1968" s="114"/>
      <c r="C1968" s="114"/>
      <c r="D1968" s="115"/>
      <c r="E1968" s="114" t="s">
        <v>748</v>
      </c>
      <c r="F1968" s="116">
        <v>5.89</v>
      </c>
      <c r="G1968" s="114"/>
      <c r="H1968" s="460" t="s">
        <v>749</v>
      </c>
      <c r="I1968" s="460"/>
      <c r="J1968" s="117">
        <v>28.35</v>
      </c>
    </row>
    <row r="1969" spans="1:10" ht="26.25" thickBot="1">
      <c r="A1969" s="118"/>
      <c r="B1969" s="119"/>
      <c r="C1969" s="119"/>
      <c r="D1969" s="120"/>
      <c r="E1969" s="119"/>
      <c r="F1969" s="119"/>
      <c r="G1969" s="119" t="s">
        <v>750</v>
      </c>
      <c r="H1969" s="121" t="s">
        <v>1438</v>
      </c>
      <c r="I1969" s="119" t="s">
        <v>752</v>
      </c>
      <c r="J1969" s="122">
        <v>85.05</v>
      </c>
    </row>
    <row r="1970" spans="1:10" ht="15" thickTop="1">
      <c r="A1970" s="123"/>
      <c r="B1970" s="85"/>
      <c r="C1970" s="85"/>
      <c r="D1970" s="58"/>
      <c r="E1970" s="85"/>
      <c r="F1970" s="85"/>
      <c r="G1970" s="85"/>
      <c r="H1970" s="85"/>
      <c r="I1970" s="85"/>
      <c r="J1970" s="124"/>
    </row>
    <row r="1971" spans="1:10" ht="30">
      <c r="A1971" s="109" t="s">
        <v>509</v>
      </c>
      <c r="B1971" s="46" t="s">
        <v>1</v>
      </c>
      <c r="C1971" s="46" t="s">
        <v>2</v>
      </c>
      <c r="D1971" s="55" t="s">
        <v>3</v>
      </c>
      <c r="E1971" s="457" t="s">
        <v>742</v>
      </c>
      <c r="F1971" s="457"/>
      <c r="G1971" s="46" t="s">
        <v>4</v>
      </c>
      <c r="H1971" s="46" t="s">
        <v>5</v>
      </c>
      <c r="I1971" s="46" t="s">
        <v>6</v>
      </c>
      <c r="J1971" s="110" t="s">
        <v>7</v>
      </c>
    </row>
    <row r="1972" spans="1:10" ht="38.25">
      <c r="A1972" s="125" t="s">
        <v>753</v>
      </c>
      <c r="B1972" s="60" t="s">
        <v>510</v>
      </c>
      <c r="C1972" s="60" t="s">
        <v>12</v>
      </c>
      <c r="D1972" s="59" t="s">
        <v>511</v>
      </c>
      <c r="E1972" s="458" t="s">
        <v>1278</v>
      </c>
      <c r="F1972" s="458"/>
      <c r="G1972" s="60" t="s">
        <v>220</v>
      </c>
      <c r="H1972" s="86">
        <v>1</v>
      </c>
      <c r="I1972" s="87">
        <v>44.89</v>
      </c>
      <c r="J1972" s="126">
        <v>44.89</v>
      </c>
    </row>
    <row r="1973" spans="1:10" ht="25.5">
      <c r="A1973" s="127" t="s">
        <v>755</v>
      </c>
      <c r="B1973" s="62" t="s">
        <v>1279</v>
      </c>
      <c r="C1973" s="62" t="s">
        <v>12</v>
      </c>
      <c r="D1973" s="61" t="s">
        <v>1280</v>
      </c>
      <c r="E1973" s="459" t="s">
        <v>758</v>
      </c>
      <c r="F1973" s="459"/>
      <c r="G1973" s="62" t="s">
        <v>14</v>
      </c>
      <c r="H1973" s="88">
        <v>0.2316</v>
      </c>
      <c r="I1973" s="89">
        <v>25.5</v>
      </c>
      <c r="J1973" s="128">
        <v>5.9</v>
      </c>
    </row>
    <row r="1974" spans="1:10" ht="25.5">
      <c r="A1974" s="127" t="s">
        <v>755</v>
      </c>
      <c r="B1974" s="62" t="s">
        <v>1402</v>
      </c>
      <c r="C1974" s="62" t="s">
        <v>12</v>
      </c>
      <c r="D1974" s="61" t="s">
        <v>1403</v>
      </c>
      <c r="E1974" s="459" t="s">
        <v>758</v>
      </c>
      <c r="F1974" s="459"/>
      <c r="G1974" s="62" t="s">
        <v>14</v>
      </c>
      <c r="H1974" s="88">
        <v>0.2316</v>
      </c>
      <c r="I1974" s="89">
        <v>21.35</v>
      </c>
      <c r="J1974" s="128">
        <v>4.9400000000000004</v>
      </c>
    </row>
    <row r="1975" spans="1:10" ht="38.25">
      <c r="A1975" s="129" t="s">
        <v>743</v>
      </c>
      <c r="B1975" s="64" t="s">
        <v>1510</v>
      </c>
      <c r="C1975" s="64" t="s">
        <v>12</v>
      </c>
      <c r="D1975" s="63" t="s">
        <v>1511</v>
      </c>
      <c r="E1975" s="456" t="s">
        <v>766</v>
      </c>
      <c r="F1975" s="456"/>
      <c r="G1975" s="64" t="s">
        <v>220</v>
      </c>
      <c r="H1975" s="90">
        <v>0.1125</v>
      </c>
      <c r="I1975" s="91">
        <v>28.58</v>
      </c>
      <c r="J1975" s="130">
        <v>3.21</v>
      </c>
    </row>
    <row r="1976" spans="1:10" ht="25.5">
      <c r="A1976" s="129" t="s">
        <v>743</v>
      </c>
      <c r="B1976" s="64" t="s">
        <v>1557</v>
      </c>
      <c r="C1976" s="64" t="s">
        <v>12</v>
      </c>
      <c r="D1976" s="63" t="s">
        <v>1558</v>
      </c>
      <c r="E1976" s="456" t="s">
        <v>766</v>
      </c>
      <c r="F1976" s="456"/>
      <c r="G1976" s="64" t="s">
        <v>220</v>
      </c>
      <c r="H1976" s="90">
        <v>3</v>
      </c>
      <c r="I1976" s="91">
        <v>3.34</v>
      </c>
      <c r="J1976" s="130">
        <v>10.02</v>
      </c>
    </row>
    <row r="1977" spans="1:10">
      <c r="A1977" s="129" t="s">
        <v>743</v>
      </c>
      <c r="B1977" s="64" t="s">
        <v>1575</v>
      </c>
      <c r="C1977" s="64" t="s">
        <v>12</v>
      </c>
      <c r="D1977" s="63" t="s">
        <v>1576</v>
      </c>
      <c r="E1977" s="456" t="s">
        <v>766</v>
      </c>
      <c r="F1977" s="456"/>
      <c r="G1977" s="64" t="s">
        <v>220</v>
      </c>
      <c r="H1977" s="90">
        <v>1</v>
      </c>
      <c r="I1977" s="91">
        <v>20.82</v>
      </c>
      <c r="J1977" s="130">
        <v>20.82</v>
      </c>
    </row>
    <row r="1978" spans="1:10" ht="25.5">
      <c r="A1978" s="113"/>
      <c r="B1978" s="114"/>
      <c r="C1978" s="114"/>
      <c r="D1978" s="115"/>
      <c r="E1978" s="114" t="s">
        <v>745</v>
      </c>
      <c r="F1978" s="116">
        <v>9.0299999999999994</v>
      </c>
      <c r="G1978" s="114" t="s">
        <v>746</v>
      </c>
      <c r="H1978" s="116">
        <v>0</v>
      </c>
      <c r="I1978" s="114" t="s">
        <v>747</v>
      </c>
      <c r="J1978" s="117">
        <v>9.0299999999999994</v>
      </c>
    </row>
    <row r="1979" spans="1:10" ht="25.5">
      <c r="A1979" s="113"/>
      <c r="B1979" s="114"/>
      <c r="C1979" s="114"/>
      <c r="D1979" s="115"/>
      <c r="E1979" s="114" t="s">
        <v>748</v>
      </c>
      <c r="F1979" s="116">
        <v>11.77</v>
      </c>
      <c r="G1979" s="114"/>
      <c r="H1979" s="460" t="s">
        <v>749</v>
      </c>
      <c r="I1979" s="460"/>
      <c r="J1979" s="117">
        <v>56.66</v>
      </c>
    </row>
    <row r="1980" spans="1:10" ht="26.25" thickBot="1">
      <c r="A1980" s="118"/>
      <c r="B1980" s="119"/>
      <c r="C1980" s="119"/>
      <c r="D1980" s="120"/>
      <c r="E1980" s="119"/>
      <c r="F1980" s="119"/>
      <c r="G1980" s="119" t="s">
        <v>750</v>
      </c>
      <c r="H1980" s="121" t="s">
        <v>1285</v>
      </c>
      <c r="I1980" s="119" t="s">
        <v>752</v>
      </c>
      <c r="J1980" s="122">
        <v>113.32</v>
      </c>
    </row>
    <row r="1981" spans="1:10" ht="15" thickTop="1">
      <c r="A1981" s="123"/>
      <c r="B1981" s="85"/>
      <c r="C1981" s="85"/>
      <c r="D1981" s="58"/>
      <c r="E1981" s="85"/>
      <c r="F1981" s="85"/>
      <c r="G1981" s="85"/>
      <c r="H1981" s="85"/>
      <c r="I1981" s="85"/>
      <c r="J1981" s="124"/>
    </row>
    <row r="1982" spans="1:10" ht="30">
      <c r="A1982" s="109" t="s">
        <v>512</v>
      </c>
      <c r="B1982" s="46" t="s">
        <v>1</v>
      </c>
      <c r="C1982" s="46" t="s">
        <v>2</v>
      </c>
      <c r="D1982" s="55" t="s">
        <v>3</v>
      </c>
      <c r="E1982" s="457" t="s">
        <v>742</v>
      </c>
      <c r="F1982" s="457"/>
      <c r="G1982" s="46" t="s">
        <v>4</v>
      </c>
      <c r="H1982" s="46" t="s">
        <v>5</v>
      </c>
      <c r="I1982" s="46" t="s">
        <v>6</v>
      </c>
      <c r="J1982" s="110" t="s">
        <v>7</v>
      </c>
    </row>
    <row r="1983" spans="1:10" ht="51">
      <c r="A1983" s="125" t="s">
        <v>753</v>
      </c>
      <c r="B1983" s="60" t="s">
        <v>513</v>
      </c>
      <c r="C1983" s="60" t="s">
        <v>12</v>
      </c>
      <c r="D1983" s="59" t="s">
        <v>514</v>
      </c>
      <c r="E1983" s="458" t="s">
        <v>1278</v>
      </c>
      <c r="F1983" s="458"/>
      <c r="G1983" s="60" t="s">
        <v>220</v>
      </c>
      <c r="H1983" s="86">
        <v>1</v>
      </c>
      <c r="I1983" s="87">
        <v>36.630000000000003</v>
      </c>
      <c r="J1983" s="126">
        <v>36.630000000000003</v>
      </c>
    </row>
    <row r="1984" spans="1:10" ht="25.5">
      <c r="A1984" s="127" t="s">
        <v>755</v>
      </c>
      <c r="B1984" s="62" t="s">
        <v>1279</v>
      </c>
      <c r="C1984" s="62" t="s">
        <v>12</v>
      </c>
      <c r="D1984" s="61" t="s">
        <v>1280</v>
      </c>
      <c r="E1984" s="459" t="s">
        <v>758</v>
      </c>
      <c r="F1984" s="459"/>
      <c r="G1984" s="62" t="s">
        <v>14</v>
      </c>
      <c r="H1984" s="88">
        <v>0.19259999999999999</v>
      </c>
      <c r="I1984" s="89">
        <v>25.5</v>
      </c>
      <c r="J1984" s="128">
        <v>4.91</v>
      </c>
    </row>
    <row r="1985" spans="1:10" ht="25.5">
      <c r="A1985" s="127" t="s">
        <v>755</v>
      </c>
      <c r="B1985" s="62" t="s">
        <v>1402</v>
      </c>
      <c r="C1985" s="62" t="s">
        <v>12</v>
      </c>
      <c r="D1985" s="61" t="s">
        <v>1403</v>
      </c>
      <c r="E1985" s="459" t="s">
        <v>758</v>
      </c>
      <c r="F1985" s="459"/>
      <c r="G1985" s="62" t="s">
        <v>14</v>
      </c>
      <c r="H1985" s="88">
        <v>0.19259999999999999</v>
      </c>
      <c r="I1985" s="89">
        <v>21.35</v>
      </c>
      <c r="J1985" s="128">
        <v>4.1100000000000003</v>
      </c>
    </row>
    <row r="1986" spans="1:10" ht="25.5">
      <c r="A1986" s="129" t="s">
        <v>743</v>
      </c>
      <c r="B1986" s="64" t="s">
        <v>1512</v>
      </c>
      <c r="C1986" s="64" t="s">
        <v>12</v>
      </c>
      <c r="D1986" s="63" t="s">
        <v>1513</v>
      </c>
      <c r="E1986" s="456" t="s">
        <v>766</v>
      </c>
      <c r="F1986" s="456"/>
      <c r="G1986" s="64" t="s">
        <v>220</v>
      </c>
      <c r="H1986" s="90">
        <v>2</v>
      </c>
      <c r="I1986" s="91">
        <v>3.7</v>
      </c>
      <c r="J1986" s="130">
        <v>7.4</v>
      </c>
    </row>
    <row r="1987" spans="1:10" ht="25.5">
      <c r="A1987" s="129" t="s">
        <v>743</v>
      </c>
      <c r="B1987" s="64" t="s">
        <v>1577</v>
      </c>
      <c r="C1987" s="64" t="s">
        <v>12</v>
      </c>
      <c r="D1987" s="63" t="s">
        <v>1578</v>
      </c>
      <c r="E1987" s="456" t="s">
        <v>766</v>
      </c>
      <c r="F1987" s="456"/>
      <c r="G1987" s="64" t="s">
        <v>220</v>
      </c>
      <c r="H1987" s="90">
        <v>1</v>
      </c>
      <c r="I1987" s="91">
        <v>16.93</v>
      </c>
      <c r="J1987" s="130">
        <v>16.93</v>
      </c>
    </row>
    <row r="1988" spans="1:10" ht="38.25">
      <c r="A1988" s="129" t="s">
        <v>743</v>
      </c>
      <c r="B1988" s="64" t="s">
        <v>1510</v>
      </c>
      <c r="C1988" s="64" t="s">
        <v>12</v>
      </c>
      <c r="D1988" s="63" t="s">
        <v>1511</v>
      </c>
      <c r="E1988" s="456" t="s">
        <v>766</v>
      </c>
      <c r="F1988" s="456"/>
      <c r="G1988" s="64" t="s">
        <v>220</v>
      </c>
      <c r="H1988" s="90">
        <v>0.115</v>
      </c>
      <c r="I1988" s="91">
        <v>28.58</v>
      </c>
      <c r="J1988" s="130">
        <v>3.28</v>
      </c>
    </row>
    <row r="1989" spans="1:10" ht="25.5">
      <c r="A1989" s="113"/>
      <c r="B1989" s="114"/>
      <c r="C1989" s="114"/>
      <c r="D1989" s="115"/>
      <c r="E1989" s="114" t="s">
        <v>745</v>
      </c>
      <c r="F1989" s="116">
        <v>7.5</v>
      </c>
      <c r="G1989" s="114" t="s">
        <v>746</v>
      </c>
      <c r="H1989" s="116">
        <v>0</v>
      </c>
      <c r="I1989" s="114" t="s">
        <v>747</v>
      </c>
      <c r="J1989" s="117">
        <v>7.5</v>
      </c>
    </row>
    <row r="1990" spans="1:10" ht="25.5">
      <c r="A1990" s="113"/>
      <c r="B1990" s="114"/>
      <c r="C1990" s="114"/>
      <c r="D1990" s="115"/>
      <c r="E1990" s="114" t="s">
        <v>748</v>
      </c>
      <c r="F1990" s="116">
        <v>9.61</v>
      </c>
      <c r="G1990" s="114"/>
      <c r="H1990" s="460" t="s">
        <v>749</v>
      </c>
      <c r="I1990" s="460"/>
      <c r="J1990" s="117">
        <v>46.24</v>
      </c>
    </row>
    <row r="1991" spans="1:10" ht="26.25" thickBot="1">
      <c r="A1991" s="118"/>
      <c r="B1991" s="119"/>
      <c r="C1991" s="119"/>
      <c r="D1991" s="120"/>
      <c r="E1991" s="119"/>
      <c r="F1991" s="119"/>
      <c r="G1991" s="119" t="s">
        <v>750</v>
      </c>
      <c r="H1991" s="121" t="s">
        <v>919</v>
      </c>
      <c r="I1991" s="119" t="s">
        <v>752</v>
      </c>
      <c r="J1991" s="122">
        <v>323.68</v>
      </c>
    </row>
    <row r="1992" spans="1:10" ht="15" thickTop="1">
      <c r="A1992" s="123"/>
      <c r="B1992" s="85"/>
      <c r="C1992" s="85"/>
      <c r="D1992" s="58"/>
      <c r="E1992" s="85"/>
      <c r="F1992" s="85"/>
      <c r="G1992" s="85"/>
      <c r="H1992" s="85"/>
      <c r="I1992" s="85"/>
      <c r="J1992" s="124"/>
    </row>
    <row r="1993" spans="1:10" ht="30">
      <c r="A1993" s="109" t="s">
        <v>515</v>
      </c>
      <c r="B1993" s="46" t="s">
        <v>1</v>
      </c>
      <c r="C1993" s="46" t="s">
        <v>2</v>
      </c>
      <c r="D1993" s="55" t="s">
        <v>3</v>
      </c>
      <c r="E1993" s="457" t="s">
        <v>742</v>
      </c>
      <c r="F1993" s="457"/>
      <c r="G1993" s="46" t="s">
        <v>4</v>
      </c>
      <c r="H1993" s="46" t="s">
        <v>5</v>
      </c>
      <c r="I1993" s="46" t="s">
        <v>6</v>
      </c>
      <c r="J1993" s="110" t="s">
        <v>7</v>
      </c>
    </row>
    <row r="1994" spans="1:10" ht="51">
      <c r="A1994" s="125" t="s">
        <v>753</v>
      </c>
      <c r="B1994" s="60" t="s">
        <v>516</v>
      </c>
      <c r="C1994" s="60" t="s">
        <v>12</v>
      </c>
      <c r="D1994" s="59" t="s">
        <v>517</v>
      </c>
      <c r="E1994" s="458" t="s">
        <v>1278</v>
      </c>
      <c r="F1994" s="458"/>
      <c r="G1994" s="60" t="s">
        <v>220</v>
      </c>
      <c r="H1994" s="86">
        <v>1</v>
      </c>
      <c r="I1994" s="87">
        <v>11.45</v>
      </c>
      <c r="J1994" s="126">
        <v>11.45</v>
      </c>
    </row>
    <row r="1995" spans="1:10" ht="25.5">
      <c r="A1995" s="127" t="s">
        <v>755</v>
      </c>
      <c r="B1995" s="62" t="s">
        <v>1279</v>
      </c>
      <c r="C1995" s="62" t="s">
        <v>12</v>
      </c>
      <c r="D1995" s="61" t="s">
        <v>1280</v>
      </c>
      <c r="E1995" s="459" t="s">
        <v>758</v>
      </c>
      <c r="F1995" s="459"/>
      <c r="G1995" s="62" t="s">
        <v>14</v>
      </c>
      <c r="H1995" s="88">
        <v>0.127</v>
      </c>
      <c r="I1995" s="89">
        <v>25.5</v>
      </c>
      <c r="J1995" s="128">
        <v>3.23</v>
      </c>
    </row>
    <row r="1996" spans="1:10" ht="25.5">
      <c r="A1996" s="127" t="s">
        <v>755</v>
      </c>
      <c r="B1996" s="62" t="s">
        <v>1402</v>
      </c>
      <c r="C1996" s="62" t="s">
        <v>12</v>
      </c>
      <c r="D1996" s="61" t="s">
        <v>1403</v>
      </c>
      <c r="E1996" s="459" t="s">
        <v>758</v>
      </c>
      <c r="F1996" s="459"/>
      <c r="G1996" s="62" t="s">
        <v>14</v>
      </c>
      <c r="H1996" s="88">
        <v>0.127</v>
      </c>
      <c r="I1996" s="89">
        <v>21.35</v>
      </c>
      <c r="J1996" s="128">
        <v>2.71</v>
      </c>
    </row>
    <row r="1997" spans="1:10" ht="25.5">
      <c r="A1997" s="129" t="s">
        <v>743</v>
      </c>
      <c r="B1997" s="64" t="s">
        <v>1423</v>
      </c>
      <c r="C1997" s="64" t="s">
        <v>12</v>
      </c>
      <c r="D1997" s="63" t="s">
        <v>1424</v>
      </c>
      <c r="E1997" s="456" t="s">
        <v>766</v>
      </c>
      <c r="F1997" s="456"/>
      <c r="G1997" s="64" t="s">
        <v>220</v>
      </c>
      <c r="H1997" s="90">
        <v>1.4999999999999999E-2</v>
      </c>
      <c r="I1997" s="91">
        <v>78.45</v>
      </c>
      <c r="J1997" s="130">
        <v>1.17</v>
      </c>
    </row>
    <row r="1998" spans="1:10">
      <c r="A1998" s="129" t="s">
        <v>743</v>
      </c>
      <c r="B1998" s="64" t="s">
        <v>1425</v>
      </c>
      <c r="C1998" s="64" t="s">
        <v>12</v>
      </c>
      <c r="D1998" s="63" t="s">
        <v>1426</v>
      </c>
      <c r="E1998" s="456" t="s">
        <v>766</v>
      </c>
      <c r="F1998" s="456"/>
      <c r="G1998" s="64" t="s">
        <v>220</v>
      </c>
      <c r="H1998" s="90">
        <v>9.9000000000000008E-3</v>
      </c>
      <c r="I1998" s="91">
        <v>69.25</v>
      </c>
      <c r="J1998" s="130">
        <v>0.68</v>
      </c>
    </row>
    <row r="1999" spans="1:10">
      <c r="A1999" s="129" t="s">
        <v>743</v>
      </c>
      <c r="B1999" s="64" t="s">
        <v>1406</v>
      </c>
      <c r="C1999" s="64" t="s">
        <v>12</v>
      </c>
      <c r="D1999" s="63" t="s">
        <v>1407</v>
      </c>
      <c r="E1999" s="456" t="s">
        <v>766</v>
      </c>
      <c r="F1999" s="456"/>
      <c r="G1999" s="64" t="s">
        <v>220</v>
      </c>
      <c r="H1999" s="90">
        <v>7.1000000000000004E-3</v>
      </c>
      <c r="I1999" s="91">
        <v>2.17</v>
      </c>
      <c r="J1999" s="130">
        <v>0.01</v>
      </c>
    </row>
    <row r="2000" spans="1:10" ht="25.5">
      <c r="A2000" s="129" t="s">
        <v>743</v>
      </c>
      <c r="B2000" s="64" t="s">
        <v>1579</v>
      </c>
      <c r="C2000" s="64" t="s">
        <v>12</v>
      </c>
      <c r="D2000" s="63" t="s">
        <v>1580</v>
      </c>
      <c r="E2000" s="456" t="s">
        <v>766</v>
      </c>
      <c r="F2000" s="456"/>
      <c r="G2000" s="64" t="s">
        <v>220</v>
      </c>
      <c r="H2000" s="90">
        <v>1</v>
      </c>
      <c r="I2000" s="91">
        <v>3.65</v>
      </c>
      <c r="J2000" s="130">
        <v>3.65</v>
      </c>
    </row>
    <row r="2001" spans="1:10" ht="25.5">
      <c r="A2001" s="113"/>
      <c r="B2001" s="114"/>
      <c r="C2001" s="114"/>
      <c r="D2001" s="115"/>
      <c r="E2001" s="114" t="s">
        <v>745</v>
      </c>
      <c r="F2001" s="116">
        <v>4.95</v>
      </c>
      <c r="G2001" s="114" t="s">
        <v>746</v>
      </c>
      <c r="H2001" s="116">
        <v>0</v>
      </c>
      <c r="I2001" s="114" t="s">
        <v>747</v>
      </c>
      <c r="J2001" s="117">
        <v>4.95</v>
      </c>
    </row>
    <row r="2002" spans="1:10" ht="25.5">
      <c r="A2002" s="113"/>
      <c r="B2002" s="114"/>
      <c r="C2002" s="114"/>
      <c r="D2002" s="115"/>
      <c r="E2002" s="114" t="s">
        <v>748</v>
      </c>
      <c r="F2002" s="116">
        <v>3</v>
      </c>
      <c r="G2002" s="114"/>
      <c r="H2002" s="460" t="s">
        <v>749</v>
      </c>
      <c r="I2002" s="460"/>
      <c r="J2002" s="117">
        <v>14.45</v>
      </c>
    </row>
    <row r="2003" spans="1:10" ht="26.25" thickBot="1">
      <c r="A2003" s="118"/>
      <c r="B2003" s="119"/>
      <c r="C2003" s="119"/>
      <c r="D2003" s="120"/>
      <c r="E2003" s="119"/>
      <c r="F2003" s="119"/>
      <c r="G2003" s="119" t="s">
        <v>750</v>
      </c>
      <c r="H2003" s="121" t="s">
        <v>1228</v>
      </c>
      <c r="I2003" s="119" t="s">
        <v>752</v>
      </c>
      <c r="J2003" s="122">
        <v>173.4</v>
      </c>
    </row>
    <row r="2004" spans="1:10" ht="15" thickTop="1">
      <c r="A2004" s="123"/>
      <c r="B2004" s="85"/>
      <c r="C2004" s="85"/>
      <c r="D2004" s="58"/>
      <c r="E2004" s="85"/>
      <c r="F2004" s="85"/>
      <c r="G2004" s="85"/>
      <c r="H2004" s="85"/>
      <c r="I2004" s="85"/>
      <c r="J2004" s="124"/>
    </row>
    <row r="2005" spans="1:10" ht="30">
      <c r="A2005" s="109" t="s">
        <v>518</v>
      </c>
      <c r="B2005" s="46" t="s">
        <v>1</v>
      </c>
      <c r="C2005" s="46" t="s">
        <v>2</v>
      </c>
      <c r="D2005" s="55" t="s">
        <v>3</v>
      </c>
      <c r="E2005" s="457" t="s">
        <v>742</v>
      </c>
      <c r="F2005" s="457"/>
      <c r="G2005" s="46" t="s">
        <v>4</v>
      </c>
      <c r="H2005" s="46" t="s">
        <v>5</v>
      </c>
      <c r="I2005" s="46" t="s">
        <v>6</v>
      </c>
      <c r="J2005" s="110" t="s">
        <v>7</v>
      </c>
    </row>
    <row r="2006" spans="1:10" ht="51">
      <c r="A2006" s="125" t="s">
        <v>753</v>
      </c>
      <c r="B2006" s="60" t="s">
        <v>519</v>
      </c>
      <c r="C2006" s="60" t="s">
        <v>12</v>
      </c>
      <c r="D2006" s="59" t="s">
        <v>520</v>
      </c>
      <c r="E2006" s="458" t="s">
        <v>1278</v>
      </c>
      <c r="F2006" s="458"/>
      <c r="G2006" s="60" t="s">
        <v>220</v>
      </c>
      <c r="H2006" s="86">
        <v>1</v>
      </c>
      <c r="I2006" s="87">
        <v>21.98</v>
      </c>
      <c r="J2006" s="126">
        <v>21.98</v>
      </c>
    </row>
    <row r="2007" spans="1:10" ht="25.5">
      <c r="A2007" s="127" t="s">
        <v>755</v>
      </c>
      <c r="B2007" s="62" t="s">
        <v>1279</v>
      </c>
      <c r="C2007" s="62" t="s">
        <v>12</v>
      </c>
      <c r="D2007" s="61" t="s">
        <v>1280</v>
      </c>
      <c r="E2007" s="459" t="s">
        <v>758</v>
      </c>
      <c r="F2007" s="459"/>
      <c r="G2007" s="62" t="s">
        <v>14</v>
      </c>
      <c r="H2007" s="88">
        <v>0.13789999999999999</v>
      </c>
      <c r="I2007" s="89">
        <v>25.5</v>
      </c>
      <c r="J2007" s="128">
        <v>3.51</v>
      </c>
    </row>
    <row r="2008" spans="1:10" ht="25.5">
      <c r="A2008" s="127" t="s">
        <v>755</v>
      </c>
      <c r="B2008" s="62" t="s">
        <v>1402</v>
      </c>
      <c r="C2008" s="62" t="s">
        <v>12</v>
      </c>
      <c r="D2008" s="61" t="s">
        <v>1403</v>
      </c>
      <c r="E2008" s="459" t="s">
        <v>758</v>
      </c>
      <c r="F2008" s="459"/>
      <c r="G2008" s="62" t="s">
        <v>14</v>
      </c>
      <c r="H2008" s="88">
        <v>0.13789999999999999</v>
      </c>
      <c r="I2008" s="89">
        <v>21.35</v>
      </c>
      <c r="J2008" s="128">
        <v>2.94</v>
      </c>
    </row>
    <row r="2009" spans="1:10" ht="25.5">
      <c r="A2009" s="129" t="s">
        <v>743</v>
      </c>
      <c r="B2009" s="64" t="s">
        <v>1581</v>
      </c>
      <c r="C2009" s="64" t="s">
        <v>12</v>
      </c>
      <c r="D2009" s="63" t="s">
        <v>1582</v>
      </c>
      <c r="E2009" s="456" t="s">
        <v>766</v>
      </c>
      <c r="F2009" s="456"/>
      <c r="G2009" s="64" t="s">
        <v>220</v>
      </c>
      <c r="H2009" s="90">
        <v>1</v>
      </c>
      <c r="I2009" s="91">
        <v>9.93</v>
      </c>
      <c r="J2009" s="130">
        <v>9.93</v>
      </c>
    </row>
    <row r="2010" spans="1:10" ht="25.5">
      <c r="A2010" s="129" t="s">
        <v>743</v>
      </c>
      <c r="B2010" s="64" t="s">
        <v>1551</v>
      </c>
      <c r="C2010" s="64" t="s">
        <v>12</v>
      </c>
      <c r="D2010" s="63" t="s">
        <v>1552</v>
      </c>
      <c r="E2010" s="456" t="s">
        <v>766</v>
      </c>
      <c r="F2010" s="456"/>
      <c r="G2010" s="64" t="s">
        <v>220</v>
      </c>
      <c r="H2010" s="90">
        <v>2</v>
      </c>
      <c r="I2010" s="91">
        <v>2.09</v>
      </c>
      <c r="J2010" s="130">
        <v>4.18</v>
      </c>
    </row>
    <row r="2011" spans="1:10" ht="38.25">
      <c r="A2011" s="129" t="s">
        <v>743</v>
      </c>
      <c r="B2011" s="64" t="s">
        <v>1510</v>
      </c>
      <c r="C2011" s="64" t="s">
        <v>12</v>
      </c>
      <c r="D2011" s="63" t="s">
        <v>1511</v>
      </c>
      <c r="E2011" s="456" t="s">
        <v>766</v>
      </c>
      <c r="F2011" s="456"/>
      <c r="G2011" s="64" t="s">
        <v>220</v>
      </c>
      <c r="H2011" s="90">
        <v>0.05</v>
      </c>
      <c r="I2011" s="91">
        <v>28.58</v>
      </c>
      <c r="J2011" s="130">
        <v>1.42</v>
      </c>
    </row>
    <row r="2012" spans="1:10" ht="25.5">
      <c r="A2012" s="113"/>
      <c r="B2012" s="114"/>
      <c r="C2012" s="114"/>
      <c r="D2012" s="115"/>
      <c r="E2012" s="114" t="s">
        <v>745</v>
      </c>
      <c r="F2012" s="116">
        <v>5.37</v>
      </c>
      <c r="G2012" s="114" t="s">
        <v>746</v>
      </c>
      <c r="H2012" s="116">
        <v>0</v>
      </c>
      <c r="I2012" s="114" t="s">
        <v>747</v>
      </c>
      <c r="J2012" s="117">
        <v>5.37</v>
      </c>
    </row>
    <row r="2013" spans="1:10" ht="25.5">
      <c r="A2013" s="113"/>
      <c r="B2013" s="114"/>
      <c r="C2013" s="114"/>
      <c r="D2013" s="115"/>
      <c r="E2013" s="114" t="s">
        <v>748</v>
      </c>
      <c r="F2013" s="116">
        <v>5.76</v>
      </c>
      <c r="G2013" s="114"/>
      <c r="H2013" s="460" t="s">
        <v>749</v>
      </c>
      <c r="I2013" s="460"/>
      <c r="J2013" s="117">
        <v>27.74</v>
      </c>
    </row>
    <row r="2014" spans="1:10" ht="26.25" thickBot="1">
      <c r="A2014" s="118"/>
      <c r="B2014" s="119"/>
      <c r="C2014" s="119"/>
      <c r="D2014" s="120"/>
      <c r="E2014" s="119"/>
      <c r="F2014" s="119"/>
      <c r="G2014" s="119" t="s">
        <v>750</v>
      </c>
      <c r="H2014" s="121" t="s">
        <v>1438</v>
      </c>
      <c r="I2014" s="119" t="s">
        <v>752</v>
      </c>
      <c r="J2014" s="122">
        <v>83.22</v>
      </c>
    </row>
    <row r="2015" spans="1:10" ht="15" thickTop="1">
      <c r="A2015" s="123"/>
      <c r="B2015" s="85"/>
      <c r="C2015" s="85"/>
      <c r="D2015" s="58"/>
      <c r="E2015" s="85"/>
      <c r="F2015" s="85"/>
      <c r="G2015" s="85"/>
      <c r="H2015" s="85"/>
      <c r="I2015" s="85"/>
      <c r="J2015" s="124"/>
    </row>
    <row r="2016" spans="1:10" ht="30">
      <c r="A2016" s="109" t="s">
        <v>521</v>
      </c>
      <c r="B2016" s="46" t="s">
        <v>1</v>
      </c>
      <c r="C2016" s="46" t="s">
        <v>2</v>
      </c>
      <c r="D2016" s="55" t="s">
        <v>3</v>
      </c>
      <c r="E2016" s="457" t="s">
        <v>742</v>
      </c>
      <c r="F2016" s="457"/>
      <c r="G2016" s="46" t="s">
        <v>4</v>
      </c>
      <c r="H2016" s="46" t="s">
        <v>5</v>
      </c>
      <c r="I2016" s="46" t="s">
        <v>6</v>
      </c>
      <c r="J2016" s="110" t="s">
        <v>7</v>
      </c>
    </row>
    <row r="2017" spans="1:10" ht="51">
      <c r="A2017" s="125" t="s">
        <v>753</v>
      </c>
      <c r="B2017" s="60" t="s">
        <v>522</v>
      </c>
      <c r="C2017" s="60" t="s">
        <v>12</v>
      </c>
      <c r="D2017" s="59" t="s">
        <v>523</v>
      </c>
      <c r="E2017" s="458" t="s">
        <v>1278</v>
      </c>
      <c r="F2017" s="458"/>
      <c r="G2017" s="60" t="s">
        <v>220</v>
      </c>
      <c r="H2017" s="86">
        <v>1</v>
      </c>
      <c r="I2017" s="87">
        <v>48.34</v>
      </c>
      <c r="J2017" s="126">
        <v>48.34</v>
      </c>
    </row>
    <row r="2018" spans="1:10" ht="25.5">
      <c r="A2018" s="127" t="s">
        <v>755</v>
      </c>
      <c r="B2018" s="62" t="s">
        <v>1279</v>
      </c>
      <c r="C2018" s="62" t="s">
        <v>12</v>
      </c>
      <c r="D2018" s="61" t="s">
        <v>1280</v>
      </c>
      <c r="E2018" s="459" t="s">
        <v>758</v>
      </c>
      <c r="F2018" s="459"/>
      <c r="G2018" s="62" t="s">
        <v>14</v>
      </c>
      <c r="H2018" s="88">
        <v>0.16520000000000001</v>
      </c>
      <c r="I2018" s="89">
        <v>25.5</v>
      </c>
      <c r="J2018" s="128">
        <v>4.21</v>
      </c>
    </row>
    <row r="2019" spans="1:10" ht="25.5">
      <c r="A2019" s="127" t="s">
        <v>755</v>
      </c>
      <c r="B2019" s="62" t="s">
        <v>1402</v>
      </c>
      <c r="C2019" s="62" t="s">
        <v>12</v>
      </c>
      <c r="D2019" s="61" t="s">
        <v>1403</v>
      </c>
      <c r="E2019" s="459" t="s">
        <v>758</v>
      </c>
      <c r="F2019" s="459"/>
      <c r="G2019" s="62" t="s">
        <v>14</v>
      </c>
      <c r="H2019" s="88">
        <v>0.16520000000000001</v>
      </c>
      <c r="I2019" s="89">
        <v>21.35</v>
      </c>
      <c r="J2019" s="128">
        <v>3.52</v>
      </c>
    </row>
    <row r="2020" spans="1:10" ht="25.5">
      <c r="A2020" s="129" t="s">
        <v>743</v>
      </c>
      <c r="B2020" s="64" t="s">
        <v>1583</v>
      </c>
      <c r="C2020" s="64" t="s">
        <v>12</v>
      </c>
      <c r="D2020" s="63" t="s">
        <v>1584</v>
      </c>
      <c r="E2020" s="456" t="s">
        <v>766</v>
      </c>
      <c r="F2020" s="456"/>
      <c r="G2020" s="64" t="s">
        <v>220</v>
      </c>
      <c r="H2020" s="90">
        <v>2</v>
      </c>
      <c r="I2020" s="91">
        <v>3.07</v>
      </c>
      <c r="J2020" s="130">
        <v>6.14</v>
      </c>
    </row>
    <row r="2021" spans="1:10" ht="38.25">
      <c r="A2021" s="129" t="s">
        <v>743</v>
      </c>
      <c r="B2021" s="64" t="s">
        <v>1510</v>
      </c>
      <c r="C2021" s="64" t="s">
        <v>12</v>
      </c>
      <c r="D2021" s="63" t="s">
        <v>1511</v>
      </c>
      <c r="E2021" s="456" t="s">
        <v>766</v>
      </c>
      <c r="F2021" s="456"/>
      <c r="G2021" s="64" t="s">
        <v>220</v>
      </c>
      <c r="H2021" s="90">
        <v>7.4999999999999997E-2</v>
      </c>
      <c r="I2021" s="91">
        <v>28.58</v>
      </c>
      <c r="J2021" s="130">
        <v>2.14</v>
      </c>
    </row>
    <row r="2022" spans="1:10" ht="25.5">
      <c r="A2022" s="129" t="s">
        <v>743</v>
      </c>
      <c r="B2022" s="64" t="s">
        <v>1585</v>
      </c>
      <c r="C2022" s="64" t="s">
        <v>12</v>
      </c>
      <c r="D2022" s="63" t="s">
        <v>1586</v>
      </c>
      <c r="E2022" s="456" t="s">
        <v>766</v>
      </c>
      <c r="F2022" s="456"/>
      <c r="G2022" s="64" t="s">
        <v>220</v>
      </c>
      <c r="H2022" s="90">
        <v>1</v>
      </c>
      <c r="I2022" s="91">
        <v>32.33</v>
      </c>
      <c r="J2022" s="130">
        <v>32.33</v>
      </c>
    </row>
    <row r="2023" spans="1:10" ht="25.5">
      <c r="A2023" s="113"/>
      <c r="B2023" s="114"/>
      <c r="C2023" s="114"/>
      <c r="D2023" s="115"/>
      <c r="E2023" s="114" t="s">
        <v>745</v>
      </c>
      <c r="F2023" s="116">
        <v>6.44</v>
      </c>
      <c r="G2023" s="114" t="s">
        <v>746</v>
      </c>
      <c r="H2023" s="116">
        <v>0</v>
      </c>
      <c r="I2023" s="114" t="s">
        <v>747</v>
      </c>
      <c r="J2023" s="117">
        <v>6.44</v>
      </c>
    </row>
    <row r="2024" spans="1:10" ht="25.5">
      <c r="A2024" s="113"/>
      <c r="B2024" s="114"/>
      <c r="C2024" s="114"/>
      <c r="D2024" s="115"/>
      <c r="E2024" s="114" t="s">
        <v>748</v>
      </c>
      <c r="F2024" s="116">
        <v>12.68</v>
      </c>
      <c r="G2024" s="114"/>
      <c r="H2024" s="460" t="s">
        <v>749</v>
      </c>
      <c r="I2024" s="460"/>
      <c r="J2024" s="117">
        <v>61.02</v>
      </c>
    </row>
    <row r="2025" spans="1:10" ht="26.25" thickBot="1">
      <c r="A2025" s="118"/>
      <c r="B2025" s="119"/>
      <c r="C2025" s="119"/>
      <c r="D2025" s="120"/>
      <c r="E2025" s="119"/>
      <c r="F2025" s="119"/>
      <c r="G2025" s="119" t="s">
        <v>750</v>
      </c>
      <c r="H2025" s="121" t="s">
        <v>1285</v>
      </c>
      <c r="I2025" s="119" t="s">
        <v>752</v>
      </c>
      <c r="J2025" s="122">
        <v>122.04</v>
      </c>
    </row>
    <row r="2026" spans="1:10" ht="15" thickTop="1">
      <c r="A2026" s="123"/>
      <c r="B2026" s="85"/>
      <c r="C2026" s="85"/>
      <c r="D2026" s="58"/>
      <c r="E2026" s="85"/>
      <c r="F2026" s="85"/>
      <c r="G2026" s="85"/>
      <c r="H2026" s="85"/>
      <c r="I2026" s="85"/>
      <c r="J2026" s="124"/>
    </row>
    <row r="2027" spans="1:10" ht="30">
      <c r="A2027" s="109" t="s">
        <v>524</v>
      </c>
      <c r="B2027" s="46" t="s">
        <v>1</v>
      </c>
      <c r="C2027" s="46" t="s">
        <v>2</v>
      </c>
      <c r="D2027" s="55" t="s">
        <v>3</v>
      </c>
      <c r="E2027" s="457" t="s">
        <v>742</v>
      </c>
      <c r="F2027" s="457"/>
      <c r="G2027" s="46" t="s">
        <v>4</v>
      </c>
      <c r="H2027" s="46" t="s">
        <v>5</v>
      </c>
      <c r="I2027" s="46" t="s">
        <v>6</v>
      </c>
      <c r="J2027" s="110" t="s">
        <v>7</v>
      </c>
    </row>
    <row r="2028" spans="1:10" ht="51">
      <c r="A2028" s="125" t="s">
        <v>753</v>
      </c>
      <c r="B2028" s="60" t="s">
        <v>525</v>
      </c>
      <c r="C2028" s="60" t="s">
        <v>12</v>
      </c>
      <c r="D2028" s="59" t="s">
        <v>526</v>
      </c>
      <c r="E2028" s="458" t="s">
        <v>1278</v>
      </c>
      <c r="F2028" s="458"/>
      <c r="G2028" s="60" t="s">
        <v>220</v>
      </c>
      <c r="H2028" s="86">
        <v>1</v>
      </c>
      <c r="I2028" s="87">
        <v>47.04</v>
      </c>
      <c r="J2028" s="126">
        <v>47.04</v>
      </c>
    </row>
    <row r="2029" spans="1:10" ht="25.5">
      <c r="A2029" s="127" t="s">
        <v>755</v>
      </c>
      <c r="B2029" s="62" t="s">
        <v>1402</v>
      </c>
      <c r="C2029" s="62" t="s">
        <v>12</v>
      </c>
      <c r="D2029" s="61" t="s">
        <v>1403</v>
      </c>
      <c r="E2029" s="459" t="s">
        <v>758</v>
      </c>
      <c r="F2029" s="459"/>
      <c r="G2029" s="62" t="s">
        <v>14</v>
      </c>
      <c r="H2029" s="88">
        <v>0.3987</v>
      </c>
      <c r="I2029" s="89">
        <v>21.35</v>
      </c>
      <c r="J2029" s="128">
        <v>8.51</v>
      </c>
    </row>
    <row r="2030" spans="1:10" ht="25.5">
      <c r="A2030" s="127" t="s">
        <v>755</v>
      </c>
      <c r="B2030" s="62" t="s">
        <v>1279</v>
      </c>
      <c r="C2030" s="62" t="s">
        <v>12</v>
      </c>
      <c r="D2030" s="61" t="s">
        <v>1280</v>
      </c>
      <c r="E2030" s="459" t="s">
        <v>758</v>
      </c>
      <c r="F2030" s="459"/>
      <c r="G2030" s="62" t="s">
        <v>14</v>
      </c>
      <c r="H2030" s="88">
        <v>0.3987</v>
      </c>
      <c r="I2030" s="89">
        <v>25.5</v>
      </c>
      <c r="J2030" s="128">
        <v>10.16</v>
      </c>
    </row>
    <row r="2031" spans="1:10" ht="25.5">
      <c r="A2031" s="129" t="s">
        <v>743</v>
      </c>
      <c r="B2031" s="64" t="s">
        <v>1587</v>
      </c>
      <c r="C2031" s="64" t="s">
        <v>12</v>
      </c>
      <c r="D2031" s="63" t="s">
        <v>1588</v>
      </c>
      <c r="E2031" s="456" t="s">
        <v>766</v>
      </c>
      <c r="F2031" s="456"/>
      <c r="G2031" s="64" t="s">
        <v>220</v>
      </c>
      <c r="H2031" s="90">
        <v>1</v>
      </c>
      <c r="I2031" s="91">
        <v>22.87</v>
      </c>
      <c r="J2031" s="130">
        <v>22.87</v>
      </c>
    </row>
    <row r="2032" spans="1:10" ht="25.5">
      <c r="A2032" s="129" t="s">
        <v>743</v>
      </c>
      <c r="B2032" s="64" t="s">
        <v>1423</v>
      </c>
      <c r="C2032" s="64" t="s">
        <v>12</v>
      </c>
      <c r="D2032" s="63" t="s">
        <v>1424</v>
      </c>
      <c r="E2032" s="456" t="s">
        <v>766</v>
      </c>
      <c r="F2032" s="456"/>
      <c r="G2032" s="64" t="s">
        <v>220</v>
      </c>
      <c r="H2032" s="90">
        <v>4.3999999999999997E-2</v>
      </c>
      <c r="I2032" s="91">
        <v>78.45</v>
      </c>
      <c r="J2032" s="130">
        <v>3.45</v>
      </c>
    </row>
    <row r="2033" spans="1:10">
      <c r="A2033" s="129" t="s">
        <v>743</v>
      </c>
      <c r="B2033" s="64" t="s">
        <v>1425</v>
      </c>
      <c r="C2033" s="64" t="s">
        <v>12</v>
      </c>
      <c r="D2033" s="63" t="s">
        <v>1426</v>
      </c>
      <c r="E2033" s="456" t="s">
        <v>766</v>
      </c>
      <c r="F2033" s="456"/>
      <c r="G2033" s="64" t="s">
        <v>220</v>
      </c>
      <c r="H2033" s="90">
        <v>2.92E-2</v>
      </c>
      <c r="I2033" s="91">
        <v>69.25</v>
      </c>
      <c r="J2033" s="130">
        <v>2.02</v>
      </c>
    </row>
    <row r="2034" spans="1:10">
      <c r="A2034" s="129" t="s">
        <v>743</v>
      </c>
      <c r="B2034" s="64" t="s">
        <v>1406</v>
      </c>
      <c r="C2034" s="64" t="s">
        <v>12</v>
      </c>
      <c r="D2034" s="63" t="s">
        <v>1407</v>
      </c>
      <c r="E2034" s="456" t="s">
        <v>766</v>
      </c>
      <c r="F2034" s="456"/>
      <c r="G2034" s="64" t="s">
        <v>220</v>
      </c>
      <c r="H2034" s="90">
        <v>1.54E-2</v>
      </c>
      <c r="I2034" s="91">
        <v>2.17</v>
      </c>
      <c r="J2034" s="130">
        <v>0.03</v>
      </c>
    </row>
    <row r="2035" spans="1:10" ht="25.5">
      <c r="A2035" s="113"/>
      <c r="B2035" s="114"/>
      <c r="C2035" s="114"/>
      <c r="D2035" s="115"/>
      <c r="E2035" s="114" t="s">
        <v>745</v>
      </c>
      <c r="F2035" s="116">
        <v>15.55</v>
      </c>
      <c r="G2035" s="114" t="s">
        <v>746</v>
      </c>
      <c r="H2035" s="116">
        <v>0</v>
      </c>
      <c r="I2035" s="114" t="s">
        <v>747</v>
      </c>
      <c r="J2035" s="117">
        <v>15.55</v>
      </c>
    </row>
    <row r="2036" spans="1:10" ht="25.5">
      <c r="A2036" s="113"/>
      <c r="B2036" s="114"/>
      <c r="C2036" s="114"/>
      <c r="D2036" s="115"/>
      <c r="E2036" s="114" t="s">
        <v>748</v>
      </c>
      <c r="F2036" s="116">
        <v>12.34</v>
      </c>
      <c r="G2036" s="114"/>
      <c r="H2036" s="460" t="s">
        <v>749</v>
      </c>
      <c r="I2036" s="460"/>
      <c r="J2036" s="117">
        <v>59.38</v>
      </c>
    </row>
    <row r="2037" spans="1:10" ht="26.25" thickBot="1">
      <c r="A2037" s="118"/>
      <c r="B2037" s="119"/>
      <c r="C2037" s="119"/>
      <c r="D2037" s="120"/>
      <c r="E2037" s="119"/>
      <c r="F2037" s="119"/>
      <c r="G2037" s="119" t="s">
        <v>750</v>
      </c>
      <c r="H2037" s="121" t="s">
        <v>800</v>
      </c>
      <c r="I2037" s="119" t="s">
        <v>752</v>
      </c>
      <c r="J2037" s="122">
        <v>356.28</v>
      </c>
    </row>
    <row r="2038" spans="1:10" ht="15" thickTop="1">
      <c r="A2038" s="123"/>
      <c r="B2038" s="85"/>
      <c r="C2038" s="85"/>
      <c r="D2038" s="58"/>
      <c r="E2038" s="85"/>
      <c r="F2038" s="85"/>
      <c r="G2038" s="85"/>
      <c r="H2038" s="85"/>
      <c r="I2038" s="85"/>
      <c r="J2038" s="124"/>
    </row>
    <row r="2039" spans="1:10" ht="30">
      <c r="A2039" s="109" t="s">
        <v>527</v>
      </c>
      <c r="B2039" s="46" t="s">
        <v>1</v>
      </c>
      <c r="C2039" s="46" t="s">
        <v>2</v>
      </c>
      <c r="D2039" s="55" t="s">
        <v>3</v>
      </c>
      <c r="E2039" s="457" t="s">
        <v>742</v>
      </c>
      <c r="F2039" s="457"/>
      <c r="G2039" s="46" t="s">
        <v>4</v>
      </c>
      <c r="H2039" s="46" t="s">
        <v>5</v>
      </c>
      <c r="I2039" s="46" t="s">
        <v>6</v>
      </c>
      <c r="J2039" s="110" t="s">
        <v>7</v>
      </c>
    </row>
    <row r="2040" spans="1:10" ht="51">
      <c r="A2040" s="125" t="s">
        <v>753</v>
      </c>
      <c r="B2040" s="60" t="s">
        <v>528</v>
      </c>
      <c r="C2040" s="60" t="s">
        <v>12</v>
      </c>
      <c r="D2040" s="59" t="s">
        <v>529</v>
      </c>
      <c r="E2040" s="458" t="s">
        <v>1278</v>
      </c>
      <c r="F2040" s="458"/>
      <c r="G2040" s="60" t="s">
        <v>220</v>
      </c>
      <c r="H2040" s="86">
        <v>1</v>
      </c>
      <c r="I2040" s="87">
        <v>68.11</v>
      </c>
      <c r="J2040" s="126">
        <v>68.11</v>
      </c>
    </row>
    <row r="2041" spans="1:10" ht="25.5">
      <c r="A2041" s="127" t="s">
        <v>755</v>
      </c>
      <c r="B2041" s="62" t="s">
        <v>1279</v>
      </c>
      <c r="C2041" s="62" t="s">
        <v>12</v>
      </c>
      <c r="D2041" s="61" t="s">
        <v>1280</v>
      </c>
      <c r="E2041" s="459" t="s">
        <v>758</v>
      </c>
      <c r="F2041" s="459"/>
      <c r="G2041" s="62" t="s">
        <v>14</v>
      </c>
      <c r="H2041" s="88">
        <v>0.42309999999999998</v>
      </c>
      <c r="I2041" s="89">
        <v>25.5</v>
      </c>
      <c r="J2041" s="128">
        <v>10.78</v>
      </c>
    </row>
    <row r="2042" spans="1:10" ht="25.5">
      <c r="A2042" s="127" t="s">
        <v>755</v>
      </c>
      <c r="B2042" s="62" t="s">
        <v>1402</v>
      </c>
      <c r="C2042" s="62" t="s">
        <v>12</v>
      </c>
      <c r="D2042" s="61" t="s">
        <v>1403</v>
      </c>
      <c r="E2042" s="459" t="s">
        <v>758</v>
      </c>
      <c r="F2042" s="459"/>
      <c r="G2042" s="62" t="s">
        <v>14</v>
      </c>
      <c r="H2042" s="88">
        <v>0.42309999999999998</v>
      </c>
      <c r="I2042" s="89">
        <v>21.35</v>
      </c>
      <c r="J2042" s="128">
        <v>9.0299999999999994</v>
      </c>
    </row>
    <row r="2043" spans="1:10">
      <c r="A2043" s="129" t="s">
        <v>743</v>
      </c>
      <c r="B2043" s="64" t="s">
        <v>1425</v>
      </c>
      <c r="C2043" s="64" t="s">
        <v>12</v>
      </c>
      <c r="D2043" s="63" t="s">
        <v>1426</v>
      </c>
      <c r="E2043" s="456" t="s">
        <v>766</v>
      </c>
      <c r="F2043" s="456"/>
      <c r="G2043" s="64" t="s">
        <v>220</v>
      </c>
      <c r="H2043" s="90">
        <v>2.92E-2</v>
      </c>
      <c r="I2043" s="91">
        <v>69.25</v>
      </c>
      <c r="J2043" s="130">
        <v>2.02</v>
      </c>
    </row>
    <row r="2044" spans="1:10" ht="25.5">
      <c r="A2044" s="129" t="s">
        <v>743</v>
      </c>
      <c r="B2044" s="64" t="s">
        <v>1423</v>
      </c>
      <c r="C2044" s="64" t="s">
        <v>12</v>
      </c>
      <c r="D2044" s="63" t="s">
        <v>1424</v>
      </c>
      <c r="E2044" s="456" t="s">
        <v>766</v>
      </c>
      <c r="F2044" s="456"/>
      <c r="G2044" s="64" t="s">
        <v>220</v>
      </c>
      <c r="H2044" s="90">
        <v>4.3999999999999997E-2</v>
      </c>
      <c r="I2044" s="91">
        <v>78.45</v>
      </c>
      <c r="J2044" s="130">
        <v>3.45</v>
      </c>
    </row>
    <row r="2045" spans="1:10">
      <c r="A2045" s="129" t="s">
        <v>743</v>
      </c>
      <c r="B2045" s="64" t="s">
        <v>1406</v>
      </c>
      <c r="C2045" s="64" t="s">
        <v>12</v>
      </c>
      <c r="D2045" s="63" t="s">
        <v>1407</v>
      </c>
      <c r="E2045" s="456" t="s">
        <v>766</v>
      </c>
      <c r="F2045" s="456"/>
      <c r="G2045" s="64" t="s">
        <v>220</v>
      </c>
      <c r="H2045" s="90">
        <v>1.54E-2</v>
      </c>
      <c r="I2045" s="91">
        <v>2.17</v>
      </c>
      <c r="J2045" s="130">
        <v>0.03</v>
      </c>
    </row>
    <row r="2046" spans="1:10" ht="25.5">
      <c r="A2046" s="129" t="s">
        <v>743</v>
      </c>
      <c r="B2046" s="64" t="s">
        <v>1589</v>
      </c>
      <c r="C2046" s="64" t="s">
        <v>12</v>
      </c>
      <c r="D2046" s="63" t="s">
        <v>1590</v>
      </c>
      <c r="E2046" s="456" t="s">
        <v>766</v>
      </c>
      <c r="F2046" s="456"/>
      <c r="G2046" s="64" t="s">
        <v>220</v>
      </c>
      <c r="H2046" s="90">
        <v>1</v>
      </c>
      <c r="I2046" s="91">
        <v>42.8</v>
      </c>
      <c r="J2046" s="130">
        <v>42.8</v>
      </c>
    </row>
    <row r="2047" spans="1:10" ht="25.5">
      <c r="A2047" s="113"/>
      <c r="B2047" s="114"/>
      <c r="C2047" s="114"/>
      <c r="D2047" s="115"/>
      <c r="E2047" s="114" t="s">
        <v>745</v>
      </c>
      <c r="F2047" s="116">
        <v>16.5</v>
      </c>
      <c r="G2047" s="114" t="s">
        <v>746</v>
      </c>
      <c r="H2047" s="116">
        <v>0</v>
      </c>
      <c r="I2047" s="114" t="s">
        <v>747</v>
      </c>
      <c r="J2047" s="117">
        <v>16.5</v>
      </c>
    </row>
    <row r="2048" spans="1:10" ht="25.5">
      <c r="A2048" s="113"/>
      <c r="B2048" s="114"/>
      <c r="C2048" s="114"/>
      <c r="D2048" s="115"/>
      <c r="E2048" s="114" t="s">
        <v>748</v>
      </c>
      <c r="F2048" s="116">
        <v>17.87</v>
      </c>
      <c r="G2048" s="114"/>
      <c r="H2048" s="460" t="s">
        <v>749</v>
      </c>
      <c r="I2048" s="460"/>
      <c r="J2048" s="117">
        <v>85.98</v>
      </c>
    </row>
    <row r="2049" spans="1:10" ht="26.25" thickBot="1">
      <c r="A2049" s="118"/>
      <c r="B2049" s="119"/>
      <c r="C2049" s="119"/>
      <c r="D2049" s="120"/>
      <c r="E2049" s="119"/>
      <c r="F2049" s="119"/>
      <c r="G2049" s="119" t="s">
        <v>750</v>
      </c>
      <c r="H2049" s="121" t="s">
        <v>768</v>
      </c>
      <c r="I2049" s="119" t="s">
        <v>752</v>
      </c>
      <c r="J2049" s="122">
        <v>85.98</v>
      </c>
    </row>
    <row r="2050" spans="1:10" ht="15" thickTop="1">
      <c r="A2050" s="123"/>
      <c r="B2050" s="85"/>
      <c r="C2050" s="85"/>
      <c r="D2050" s="58"/>
      <c r="E2050" s="85"/>
      <c r="F2050" s="85"/>
      <c r="G2050" s="85"/>
      <c r="H2050" s="85"/>
      <c r="I2050" s="85"/>
      <c r="J2050" s="124"/>
    </row>
    <row r="2051" spans="1:10" ht="30">
      <c r="A2051" s="109" t="s">
        <v>530</v>
      </c>
      <c r="B2051" s="46" t="s">
        <v>1</v>
      </c>
      <c r="C2051" s="46" t="s">
        <v>2</v>
      </c>
      <c r="D2051" s="55" t="s">
        <v>3</v>
      </c>
      <c r="E2051" s="457" t="s">
        <v>742</v>
      </c>
      <c r="F2051" s="457"/>
      <c r="G2051" s="46" t="s">
        <v>4</v>
      </c>
      <c r="H2051" s="46" t="s">
        <v>5</v>
      </c>
      <c r="I2051" s="46" t="s">
        <v>6</v>
      </c>
      <c r="J2051" s="110" t="s">
        <v>7</v>
      </c>
    </row>
    <row r="2052" spans="1:10" ht="38.25">
      <c r="A2052" s="125" t="s">
        <v>753</v>
      </c>
      <c r="B2052" s="60" t="s">
        <v>531</v>
      </c>
      <c r="C2052" s="60" t="s">
        <v>12</v>
      </c>
      <c r="D2052" s="59" t="s">
        <v>532</v>
      </c>
      <c r="E2052" s="458" t="s">
        <v>1278</v>
      </c>
      <c r="F2052" s="458"/>
      <c r="G2052" s="60" t="s">
        <v>220</v>
      </c>
      <c r="H2052" s="86">
        <v>1</v>
      </c>
      <c r="I2052" s="87">
        <v>98.3</v>
      </c>
      <c r="J2052" s="126">
        <v>98.3</v>
      </c>
    </row>
    <row r="2053" spans="1:10" ht="25.5">
      <c r="A2053" s="127" t="s">
        <v>755</v>
      </c>
      <c r="B2053" s="62" t="s">
        <v>1402</v>
      </c>
      <c r="C2053" s="62" t="s">
        <v>12</v>
      </c>
      <c r="D2053" s="61" t="s">
        <v>1403</v>
      </c>
      <c r="E2053" s="459" t="s">
        <v>758</v>
      </c>
      <c r="F2053" s="459"/>
      <c r="G2053" s="62" t="s">
        <v>14</v>
      </c>
      <c r="H2053" s="88">
        <v>0.33700000000000002</v>
      </c>
      <c r="I2053" s="89">
        <v>21.35</v>
      </c>
      <c r="J2053" s="128">
        <v>7.19</v>
      </c>
    </row>
    <row r="2054" spans="1:10" ht="25.5">
      <c r="A2054" s="127" t="s">
        <v>755</v>
      </c>
      <c r="B2054" s="62" t="s">
        <v>1279</v>
      </c>
      <c r="C2054" s="62" t="s">
        <v>12</v>
      </c>
      <c r="D2054" s="61" t="s">
        <v>1280</v>
      </c>
      <c r="E2054" s="459" t="s">
        <v>758</v>
      </c>
      <c r="F2054" s="459"/>
      <c r="G2054" s="62" t="s">
        <v>14</v>
      </c>
      <c r="H2054" s="88">
        <v>0.33700000000000002</v>
      </c>
      <c r="I2054" s="89">
        <v>25.5</v>
      </c>
      <c r="J2054" s="128">
        <v>8.59</v>
      </c>
    </row>
    <row r="2055" spans="1:10" ht="25.5">
      <c r="A2055" s="129" t="s">
        <v>743</v>
      </c>
      <c r="B2055" s="64" t="s">
        <v>1591</v>
      </c>
      <c r="C2055" s="64" t="s">
        <v>12</v>
      </c>
      <c r="D2055" s="63" t="s">
        <v>1592</v>
      </c>
      <c r="E2055" s="456" t="s">
        <v>766</v>
      </c>
      <c r="F2055" s="456"/>
      <c r="G2055" s="64" t="s">
        <v>220</v>
      </c>
      <c r="H2055" s="90">
        <v>1</v>
      </c>
      <c r="I2055" s="91">
        <v>65.540000000000006</v>
      </c>
      <c r="J2055" s="130">
        <v>65.540000000000006</v>
      </c>
    </row>
    <row r="2056" spans="1:10">
      <c r="A2056" s="129" t="s">
        <v>743</v>
      </c>
      <c r="B2056" s="64" t="s">
        <v>1406</v>
      </c>
      <c r="C2056" s="64" t="s">
        <v>12</v>
      </c>
      <c r="D2056" s="63" t="s">
        <v>1407</v>
      </c>
      <c r="E2056" s="456" t="s">
        <v>766</v>
      </c>
      <c r="F2056" s="456"/>
      <c r="G2056" s="64" t="s">
        <v>220</v>
      </c>
      <c r="H2056" s="90">
        <v>1.04E-2</v>
      </c>
      <c r="I2056" s="91">
        <v>2.17</v>
      </c>
      <c r="J2056" s="130">
        <v>0.02</v>
      </c>
    </row>
    <row r="2057" spans="1:10" ht="25.5">
      <c r="A2057" s="129" t="s">
        <v>743</v>
      </c>
      <c r="B2057" s="64" t="s">
        <v>1557</v>
      </c>
      <c r="C2057" s="64" t="s">
        <v>12</v>
      </c>
      <c r="D2057" s="63" t="s">
        <v>1558</v>
      </c>
      <c r="E2057" s="456" t="s">
        <v>766</v>
      </c>
      <c r="F2057" s="456"/>
      <c r="G2057" s="64" t="s">
        <v>220</v>
      </c>
      <c r="H2057" s="90">
        <v>1</v>
      </c>
      <c r="I2057" s="91">
        <v>3.34</v>
      </c>
      <c r="J2057" s="130">
        <v>3.34</v>
      </c>
    </row>
    <row r="2058" spans="1:10" ht="38.25">
      <c r="A2058" s="129" t="s">
        <v>743</v>
      </c>
      <c r="B2058" s="64" t="s">
        <v>1510</v>
      </c>
      <c r="C2058" s="64" t="s">
        <v>12</v>
      </c>
      <c r="D2058" s="63" t="s">
        <v>1511</v>
      </c>
      <c r="E2058" s="456" t="s">
        <v>766</v>
      </c>
      <c r="F2058" s="456"/>
      <c r="G2058" s="64" t="s">
        <v>220</v>
      </c>
      <c r="H2058" s="90">
        <v>0.03</v>
      </c>
      <c r="I2058" s="91">
        <v>28.58</v>
      </c>
      <c r="J2058" s="130">
        <v>0.85</v>
      </c>
    </row>
    <row r="2059" spans="1:10">
      <c r="A2059" s="129" t="s">
        <v>743</v>
      </c>
      <c r="B2059" s="64" t="s">
        <v>1425</v>
      </c>
      <c r="C2059" s="64" t="s">
        <v>12</v>
      </c>
      <c r="D2059" s="63" t="s">
        <v>1426</v>
      </c>
      <c r="E2059" s="456" t="s">
        <v>766</v>
      </c>
      <c r="F2059" s="456"/>
      <c r="G2059" s="64" t="s">
        <v>220</v>
      </c>
      <c r="H2059" s="90">
        <v>6.6799999999999998E-2</v>
      </c>
      <c r="I2059" s="91">
        <v>69.25</v>
      </c>
      <c r="J2059" s="130">
        <v>4.62</v>
      </c>
    </row>
    <row r="2060" spans="1:10" ht="25.5">
      <c r="A2060" s="129" t="s">
        <v>743</v>
      </c>
      <c r="B2060" s="64" t="s">
        <v>1423</v>
      </c>
      <c r="C2060" s="64" t="s">
        <v>12</v>
      </c>
      <c r="D2060" s="63" t="s">
        <v>1424</v>
      </c>
      <c r="E2060" s="456" t="s">
        <v>766</v>
      </c>
      <c r="F2060" s="456"/>
      <c r="G2060" s="64" t="s">
        <v>220</v>
      </c>
      <c r="H2060" s="90">
        <v>0.104</v>
      </c>
      <c r="I2060" s="91">
        <v>78.45</v>
      </c>
      <c r="J2060" s="130">
        <v>8.15</v>
      </c>
    </row>
    <row r="2061" spans="1:10" ht="25.5">
      <c r="A2061" s="113"/>
      <c r="B2061" s="114"/>
      <c r="C2061" s="114"/>
      <c r="D2061" s="115"/>
      <c r="E2061" s="114" t="s">
        <v>745</v>
      </c>
      <c r="F2061" s="116">
        <v>13.14</v>
      </c>
      <c r="G2061" s="114" t="s">
        <v>746</v>
      </c>
      <c r="H2061" s="116">
        <v>0</v>
      </c>
      <c r="I2061" s="114" t="s">
        <v>747</v>
      </c>
      <c r="J2061" s="117">
        <v>13.14</v>
      </c>
    </row>
    <row r="2062" spans="1:10" ht="25.5">
      <c r="A2062" s="113"/>
      <c r="B2062" s="114"/>
      <c r="C2062" s="114"/>
      <c r="D2062" s="115"/>
      <c r="E2062" s="114" t="s">
        <v>748</v>
      </c>
      <c r="F2062" s="116">
        <v>25.79</v>
      </c>
      <c r="G2062" s="114"/>
      <c r="H2062" s="460" t="s">
        <v>749</v>
      </c>
      <c r="I2062" s="460"/>
      <c r="J2062" s="117">
        <v>124.09</v>
      </c>
    </row>
    <row r="2063" spans="1:10" ht="26.25" thickBot="1">
      <c r="A2063" s="118"/>
      <c r="B2063" s="119"/>
      <c r="C2063" s="119"/>
      <c r="D2063" s="120"/>
      <c r="E2063" s="119"/>
      <c r="F2063" s="119"/>
      <c r="G2063" s="119" t="s">
        <v>750</v>
      </c>
      <c r="H2063" s="121" t="s">
        <v>1285</v>
      </c>
      <c r="I2063" s="119" t="s">
        <v>752</v>
      </c>
      <c r="J2063" s="122">
        <v>248.18</v>
      </c>
    </row>
    <row r="2064" spans="1:10" ht="15" thickTop="1">
      <c r="A2064" s="123"/>
      <c r="B2064" s="85"/>
      <c r="C2064" s="85"/>
      <c r="D2064" s="58"/>
      <c r="E2064" s="85"/>
      <c r="F2064" s="85"/>
      <c r="G2064" s="85"/>
      <c r="H2064" s="85"/>
      <c r="I2064" s="85"/>
      <c r="J2064" s="124"/>
    </row>
    <row r="2065" spans="1:10" ht="30">
      <c r="A2065" s="109" t="s">
        <v>533</v>
      </c>
      <c r="B2065" s="46" t="s">
        <v>1</v>
      </c>
      <c r="C2065" s="46" t="s">
        <v>2</v>
      </c>
      <c r="D2065" s="55" t="s">
        <v>3</v>
      </c>
      <c r="E2065" s="457" t="s">
        <v>742</v>
      </c>
      <c r="F2065" s="457"/>
      <c r="G2065" s="46" t="s">
        <v>4</v>
      </c>
      <c r="H2065" s="46" t="s">
        <v>5</v>
      </c>
      <c r="I2065" s="46" t="s">
        <v>6</v>
      </c>
      <c r="J2065" s="110" t="s">
        <v>7</v>
      </c>
    </row>
    <row r="2066" spans="1:10" ht="38.25">
      <c r="A2066" s="125" t="s">
        <v>753</v>
      </c>
      <c r="B2066" s="60" t="s">
        <v>534</v>
      </c>
      <c r="C2066" s="60" t="s">
        <v>12</v>
      </c>
      <c r="D2066" s="59" t="s">
        <v>535</v>
      </c>
      <c r="E2066" s="458" t="s">
        <v>1278</v>
      </c>
      <c r="F2066" s="458"/>
      <c r="G2066" s="60" t="s">
        <v>220</v>
      </c>
      <c r="H2066" s="86">
        <v>1</v>
      </c>
      <c r="I2066" s="87">
        <v>51.37</v>
      </c>
      <c r="J2066" s="126">
        <v>51.37</v>
      </c>
    </row>
    <row r="2067" spans="1:10" ht="25.5">
      <c r="A2067" s="127" t="s">
        <v>755</v>
      </c>
      <c r="B2067" s="62" t="s">
        <v>776</v>
      </c>
      <c r="C2067" s="62" t="s">
        <v>12</v>
      </c>
      <c r="D2067" s="61" t="s">
        <v>777</v>
      </c>
      <c r="E2067" s="459" t="s">
        <v>758</v>
      </c>
      <c r="F2067" s="459"/>
      <c r="G2067" s="62" t="s">
        <v>14</v>
      </c>
      <c r="H2067" s="88">
        <v>0.10879999999999999</v>
      </c>
      <c r="I2067" s="89">
        <v>19.850000000000001</v>
      </c>
      <c r="J2067" s="128">
        <v>2.15</v>
      </c>
    </row>
    <row r="2068" spans="1:10" ht="25.5">
      <c r="A2068" s="127" t="s">
        <v>755</v>
      </c>
      <c r="B2068" s="62" t="s">
        <v>1002</v>
      </c>
      <c r="C2068" s="62" t="s">
        <v>12</v>
      </c>
      <c r="D2068" s="61" t="s">
        <v>1003</v>
      </c>
      <c r="E2068" s="459" t="s">
        <v>758</v>
      </c>
      <c r="F2068" s="459"/>
      <c r="G2068" s="62" t="s">
        <v>14</v>
      </c>
      <c r="H2068" s="88">
        <v>0.1384</v>
      </c>
      <c r="I2068" s="89">
        <v>26.21</v>
      </c>
      <c r="J2068" s="128">
        <v>3.62</v>
      </c>
    </row>
    <row r="2069" spans="1:10" ht="38.25">
      <c r="A2069" s="127" t="s">
        <v>755</v>
      </c>
      <c r="B2069" s="62" t="s">
        <v>1593</v>
      </c>
      <c r="C2069" s="62" t="s">
        <v>12</v>
      </c>
      <c r="D2069" s="61" t="s">
        <v>1594</v>
      </c>
      <c r="E2069" s="459" t="s">
        <v>988</v>
      </c>
      <c r="F2069" s="459"/>
      <c r="G2069" s="62" t="s">
        <v>53</v>
      </c>
      <c r="H2069" s="88">
        <v>1.41E-2</v>
      </c>
      <c r="I2069" s="89">
        <v>283.57</v>
      </c>
      <c r="J2069" s="128">
        <v>3.99</v>
      </c>
    </row>
    <row r="2070" spans="1:10" ht="38.25">
      <c r="A2070" s="129" t="s">
        <v>743</v>
      </c>
      <c r="B2070" s="64" t="s">
        <v>1595</v>
      </c>
      <c r="C2070" s="64" t="s">
        <v>12</v>
      </c>
      <c r="D2070" s="63" t="s">
        <v>1596</v>
      </c>
      <c r="E2070" s="456" t="s">
        <v>766</v>
      </c>
      <c r="F2070" s="456"/>
      <c r="G2070" s="64" t="s">
        <v>220</v>
      </c>
      <c r="H2070" s="90">
        <v>1</v>
      </c>
      <c r="I2070" s="91">
        <v>41.61</v>
      </c>
      <c r="J2070" s="130">
        <v>41.61</v>
      </c>
    </row>
    <row r="2071" spans="1:10" ht="25.5">
      <c r="A2071" s="113"/>
      <c r="B2071" s="114"/>
      <c r="C2071" s="114"/>
      <c r="D2071" s="115"/>
      <c r="E2071" s="114" t="s">
        <v>745</v>
      </c>
      <c r="F2071" s="116">
        <v>5.99</v>
      </c>
      <c r="G2071" s="114" t="s">
        <v>746</v>
      </c>
      <c r="H2071" s="116">
        <v>0</v>
      </c>
      <c r="I2071" s="114" t="s">
        <v>747</v>
      </c>
      <c r="J2071" s="117">
        <v>5.99</v>
      </c>
    </row>
    <row r="2072" spans="1:10" ht="25.5">
      <c r="A2072" s="113"/>
      <c r="B2072" s="114"/>
      <c r="C2072" s="114"/>
      <c r="D2072" s="115"/>
      <c r="E2072" s="114" t="s">
        <v>748</v>
      </c>
      <c r="F2072" s="116">
        <v>13.47</v>
      </c>
      <c r="G2072" s="114"/>
      <c r="H2072" s="460" t="s">
        <v>749</v>
      </c>
      <c r="I2072" s="460"/>
      <c r="J2072" s="117">
        <v>64.84</v>
      </c>
    </row>
    <row r="2073" spans="1:10" ht="26.25" thickBot="1">
      <c r="A2073" s="118"/>
      <c r="B2073" s="119"/>
      <c r="C2073" s="119"/>
      <c r="D2073" s="120"/>
      <c r="E2073" s="119"/>
      <c r="F2073" s="119"/>
      <c r="G2073" s="119" t="s">
        <v>750</v>
      </c>
      <c r="H2073" s="121" t="s">
        <v>1457</v>
      </c>
      <c r="I2073" s="119" t="s">
        <v>752</v>
      </c>
      <c r="J2073" s="122">
        <v>259.36</v>
      </c>
    </row>
    <row r="2074" spans="1:10" ht="15" thickTop="1">
      <c r="A2074" s="123"/>
      <c r="B2074" s="85"/>
      <c r="C2074" s="85"/>
      <c r="D2074" s="58"/>
      <c r="E2074" s="85"/>
      <c r="F2074" s="85"/>
      <c r="G2074" s="85"/>
      <c r="H2074" s="85"/>
      <c r="I2074" s="85"/>
      <c r="J2074" s="124"/>
    </row>
    <row r="2075" spans="1:10" ht="30">
      <c r="A2075" s="109" t="s">
        <v>536</v>
      </c>
      <c r="B2075" s="46" t="s">
        <v>1</v>
      </c>
      <c r="C2075" s="46" t="s">
        <v>2</v>
      </c>
      <c r="D2075" s="55" t="s">
        <v>3</v>
      </c>
      <c r="E2075" s="457" t="s">
        <v>742</v>
      </c>
      <c r="F2075" s="457"/>
      <c r="G2075" s="46" t="s">
        <v>4</v>
      </c>
      <c r="H2075" s="46" t="s">
        <v>5</v>
      </c>
      <c r="I2075" s="46" t="s">
        <v>6</v>
      </c>
      <c r="J2075" s="110" t="s">
        <v>7</v>
      </c>
    </row>
    <row r="2076" spans="1:10" ht="51">
      <c r="A2076" s="125" t="s">
        <v>753</v>
      </c>
      <c r="B2076" s="60" t="s">
        <v>537</v>
      </c>
      <c r="C2076" s="60" t="s">
        <v>12</v>
      </c>
      <c r="D2076" s="59" t="s">
        <v>538</v>
      </c>
      <c r="E2076" s="458" t="s">
        <v>1278</v>
      </c>
      <c r="F2076" s="458"/>
      <c r="G2076" s="60" t="s">
        <v>220</v>
      </c>
      <c r="H2076" s="86">
        <v>1</v>
      </c>
      <c r="I2076" s="87">
        <v>8.52</v>
      </c>
      <c r="J2076" s="126">
        <v>8.52</v>
      </c>
    </row>
    <row r="2077" spans="1:10" ht="25.5">
      <c r="A2077" s="127" t="s">
        <v>755</v>
      </c>
      <c r="B2077" s="62" t="s">
        <v>1402</v>
      </c>
      <c r="C2077" s="62" t="s">
        <v>12</v>
      </c>
      <c r="D2077" s="61" t="s">
        <v>1403</v>
      </c>
      <c r="E2077" s="459" t="s">
        <v>758</v>
      </c>
      <c r="F2077" s="459"/>
      <c r="G2077" s="62" t="s">
        <v>14</v>
      </c>
      <c r="H2077" s="88">
        <v>1.14E-2</v>
      </c>
      <c r="I2077" s="89">
        <v>21.35</v>
      </c>
      <c r="J2077" s="128">
        <v>0.24</v>
      </c>
    </row>
    <row r="2078" spans="1:10" ht="25.5">
      <c r="A2078" s="127" t="s">
        <v>755</v>
      </c>
      <c r="B2078" s="62" t="s">
        <v>1279</v>
      </c>
      <c r="C2078" s="62" t="s">
        <v>12</v>
      </c>
      <c r="D2078" s="61" t="s">
        <v>1280</v>
      </c>
      <c r="E2078" s="459" t="s">
        <v>758</v>
      </c>
      <c r="F2078" s="459"/>
      <c r="G2078" s="62" t="s">
        <v>14</v>
      </c>
      <c r="H2078" s="88">
        <v>1.14E-2</v>
      </c>
      <c r="I2078" s="89">
        <v>25.5</v>
      </c>
      <c r="J2078" s="128">
        <v>0.28999999999999998</v>
      </c>
    </row>
    <row r="2079" spans="1:10" ht="25.5">
      <c r="A2079" s="129" t="s">
        <v>743</v>
      </c>
      <c r="B2079" s="64" t="s">
        <v>1597</v>
      </c>
      <c r="C2079" s="64" t="s">
        <v>12</v>
      </c>
      <c r="D2079" s="63" t="s">
        <v>1598</v>
      </c>
      <c r="E2079" s="456" t="s">
        <v>766</v>
      </c>
      <c r="F2079" s="456"/>
      <c r="G2079" s="64" t="s">
        <v>220</v>
      </c>
      <c r="H2079" s="90">
        <v>1</v>
      </c>
      <c r="I2079" s="91">
        <v>6.62</v>
      </c>
      <c r="J2079" s="130">
        <v>6.62</v>
      </c>
    </row>
    <row r="2080" spans="1:10">
      <c r="A2080" s="129" t="s">
        <v>743</v>
      </c>
      <c r="B2080" s="64" t="s">
        <v>1425</v>
      </c>
      <c r="C2080" s="64" t="s">
        <v>12</v>
      </c>
      <c r="D2080" s="63" t="s">
        <v>1426</v>
      </c>
      <c r="E2080" s="456" t="s">
        <v>766</v>
      </c>
      <c r="F2080" s="456"/>
      <c r="G2080" s="64" t="s">
        <v>220</v>
      </c>
      <c r="H2080" s="90">
        <v>7.3000000000000001E-3</v>
      </c>
      <c r="I2080" s="91">
        <v>69.25</v>
      </c>
      <c r="J2080" s="130">
        <v>0.5</v>
      </c>
    </row>
    <row r="2081" spans="1:10" ht="25.5">
      <c r="A2081" s="129" t="s">
        <v>743</v>
      </c>
      <c r="B2081" s="64" t="s">
        <v>1423</v>
      </c>
      <c r="C2081" s="64" t="s">
        <v>12</v>
      </c>
      <c r="D2081" s="63" t="s">
        <v>1424</v>
      </c>
      <c r="E2081" s="456" t="s">
        <v>766</v>
      </c>
      <c r="F2081" s="456"/>
      <c r="G2081" s="64" t="s">
        <v>220</v>
      </c>
      <c r="H2081" s="90">
        <v>1.0999999999999999E-2</v>
      </c>
      <c r="I2081" s="91">
        <v>78.45</v>
      </c>
      <c r="J2081" s="130">
        <v>0.86</v>
      </c>
    </row>
    <row r="2082" spans="1:10">
      <c r="A2082" s="129" t="s">
        <v>743</v>
      </c>
      <c r="B2082" s="64" t="s">
        <v>1406</v>
      </c>
      <c r="C2082" s="64" t="s">
        <v>12</v>
      </c>
      <c r="D2082" s="63" t="s">
        <v>1407</v>
      </c>
      <c r="E2082" s="456" t="s">
        <v>766</v>
      </c>
      <c r="F2082" s="456"/>
      <c r="G2082" s="64" t="s">
        <v>220</v>
      </c>
      <c r="H2082" s="90">
        <v>8.0000000000000002E-3</v>
      </c>
      <c r="I2082" s="91">
        <v>2.17</v>
      </c>
      <c r="J2082" s="130">
        <v>0.01</v>
      </c>
    </row>
    <row r="2083" spans="1:10" ht="25.5">
      <c r="A2083" s="113"/>
      <c r="B2083" s="114"/>
      <c r="C2083" s="114"/>
      <c r="D2083" s="115"/>
      <c r="E2083" s="114" t="s">
        <v>745</v>
      </c>
      <c r="F2083" s="116">
        <v>0.43</v>
      </c>
      <c r="G2083" s="114" t="s">
        <v>746</v>
      </c>
      <c r="H2083" s="116">
        <v>0</v>
      </c>
      <c r="I2083" s="114" t="s">
        <v>747</v>
      </c>
      <c r="J2083" s="117">
        <v>0.43</v>
      </c>
    </row>
    <row r="2084" spans="1:10" ht="25.5">
      <c r="A2084" s="113"/>
      <c r="B2084" s="114"/>
      <c r="C2084" s="114"/>
      <c r="D2084" s="115"/>
      <c r="E2084" s="114" t="s">
        <v>748</v>
      </c>
      <c r="F2084" s="116">
        <v>2.23</v>
      </c>
      <c r="G2084" s="114"/>
      <c r="H2084" s="460" t="s">
        <v>749</v>
      </c>
      <c r="I2084" s="460"/>
      <c r="J2084" s="117">
        <v>10.75</v>
      </c>
    </row>
    <row r="2085" spans="1:10" ht="26.25" thickBot="1">
      <c r="A2085" s="118"/>
      <c r="B2085" s="119"/>
      <c r="C2085" s="119"/>
      <c r="D2085" s="120"/>
      <c r="E2085" s="119"/>
      <c r="F2085" s="119"/>
      <c r="G2085" s="119" t="s">
        <v>750</v>
      </c>
      <c r="H2085" s="121" t="s">
        <v>1438</v>
      </c>
      <c r="I2085" s="119" t="s">
        <v>752</v>
      </c>
      <c r="J2085" s="122">
        <v>32.25</v>
      </c>
    </row>
    <row r="2086" spans="1:10" ht="15" thickTop="1">
      <c r="A2086" s="123"/>
      <c r="B2086" s="85"/>
      <c r="C2086" s="85"/>
      <c r="D2086" s="58"/>
      <c r="E2086" s="85"/>
      <c r="F2086" s="85"/>
      <c r="G2086" s="85"/>
      <c r="H2086" s="85"/>
      <c r="I2086" s="85"/>
      <c r="J2086" s="124"/>
    </row>
    <row r="2087" spans="1:10" ht="30">
      <c r="A2087" s="109" t="s">
        <v>539</v>
      </c>
      <c r="B2087" s="46" t="s">
        <v>1</v>
      </c>
      <c r="C2087" s="46" t="s">
        <v>2</v>
      </c>
      <c r="D2087" s="55" t="s">
        <v>3</v>
      </c>
      <c r="E2087" s="457" t="s">
        <v>742</v>
      </c>
      <c r="F2087" s="457"/>
      <c r="G2087" s="46" t="s">
        <v>4</v>
      </c>
      <c r="H2087" s="46" t="s">
        <v>5</v>
      </c>
      <c r="I2087" s="46" t="s">
        <v>6</v>
      </c>
      <c r="J2087" s="110" t="s">
        <v>7</v>
      </c>
    </row>
    <row r="2088" spans="1:10" ht="51">
      <c r="A2088" s="125" t="s">
        <v>753</v>
      </c>
      <c r="B2088" s="60" t="s">
        <v>540</v>
      </c>
      <c r="C2088" s="60" t="s">
        <v>12</v>
      </c>
      <c r="D2088" s="59" t="s">
        <v>541</v>
      </c>
      <c r="E2088" s="458" t="s">
        <v>1278</v>
      </c>
      <c r="F2088" s="458"/>
      <c r="G2088" s="60" t="s">
        <v>220</v>
      </c>
      <c r="H2088" s="86">
        <v>1</v>
      </c>
      <c r="I2088" s="87">
        <v>17.93</v>
      </c>
      <c r="J2088" s="126">
        <v>17.93</v>
      </c>
    </row>
    <row r="2089" spans="1:10" ht="25.5">
      <c r="A2089" s="127" t="s">
        <v>755</v>
      </c>
      <c r="B2089" s="62" t="s">
        <v>1279</v>
      </c>
      <c r="C2089" s="62" t="s">
        <v>12</v>
      </c>
      <c r="D2089" s="61" t="s">
        <v>1280</v>
      </c>
      <c r="E2089" s="459" t="s">
        <v>758</v>
      </c>
      <c r="F2089" s="459"/>
      <c r="G2089" s="62" t="s">
        <v>14</v>
      </c>
      <c r="H2089" s="88">
        <v>4.19E-2</v>
      </c>
      <c r="I2089" s="89">
        <v>25.5</v>
      </c>
      <c r="J2089" s="128">
        <v>1.06</v>
      </c>
    </row>
    <row r="2090" spans="1:10" ht="25.5">
      <c r="A2090" s="127" t="s">
        <v>755</v>
      </c>
      <c r="B2090" s="62" t="s">
        <v>1402</v>
      </c>
      <c r="C2090" s="62" t="s">
        <v>12</v>
      </c>
      <c r="D2090" s="61" t="s">
        <v>1403</v>
      </c>
      <c r="E2090" s="459" t="s">
        <v>758</v>
      </c>
      <c r="F2090" s="459"/>
      <c r="G2090" s="62" t="s">
        <v>14</v>
      </c>
      <c r="H2090" s="88">
        <v>4.19E-2</v>
      </c>
      <c r="I2090" s="89">
        <v>21.35</v>
      </c>
      <c r="J2090" s="128">
        <v>0.89</v>
      </c>
    </row>
    <row r="2091" spans="1:10">
      <c r="A2091" s="129" t="s">
        <v>743</v>
      </c>
      <c r="B2091" s="64" t="s">
        <v>1425</v>
      </c>
      <c r="C2091" s="64" t="s">
        <v>12</v>
      </c>
      <c r="D2091" s="63" t="s">
        <v>1426</v>
      </c>
      <c r="E2091" s="456" t="s">
        <v>766</v>
      </c>
      <c r="F2091" s="456"/>
      <c r="G2091" s="64" t="s">
        <v>220</v>
      </c>
      <c r="H2091" s="90">
        <v>1.67E-2</v>
      </c>
      <c r="I2091" s="91">
        <v>69.25</v>
      </c>
      <c r="J2091" s="130">
        <v>1.1499999999999999</v>
      </c>
    </row>
    <row r="2092" spans="1:10" ht="25.5">
      <c r="A2092" s="129" t="s">
        <v>743</v>
      </c>
      <c r="B2092" s="64" t="s">
        <v>1599</v>
      </c>
      <c r="C2092" s="64" t="s">
        <v>12</v>
      </c>
      <c r="D2092" s="63" t="s">
        <v>1600</v>
      </c>
      <c r="E2092" s="456" t="s">
        <v>766</v>
      </c>
      <c r="F2092" s="456"/>
      <c r="G2092" s="64" t="s">
        <v>220</v>
      </c>
      <c r="H2092" s="90">
        <v>1</v>
      </c>
      <c r="I2092" s="91">
        <v>12.74</v>
      </c>
      <c r="J2092" s="130">
        <v>12.74</v>
      </c>
    </row>
    <row r="2093" spans="1:10">
      <c r="A2093" s="129" t="s">
        <v>743</v>
      </c>
      <c r="B2093" s="64" t="s">
        <v>1406</v>
      </c>
      <c r="C2093" s="64" t="s">
        <v>12</v>
      </c>
      <c r="D2093" s="63" t="s">
        <v>1407</v>
      </c>
      <c r="E2093" s="456" t="s">
        <v>766</v>
      </c>
      <c r="F2093" s="456"/>
      <c r="G2093" s="64" t="s">
        <v>220</v>
      </c>
      <c r="H2093" s="90">
        <v>3.1E-2</v>
      </c>
      <c r="I2093" s="91">
        <v>2.17</v>
      </c>
      <c r="J2093" s="130">
        <v>0.06</v>
      </c>
    </row>
    <row r="2094" spans="1:10" ht="25.5">
      <c r="A2094" s="129" t="s">
        <v>743</v>
      </c>
      <c r="B2094" s="64" t="s">
        <v>1423</v>
      </c>
      <c r="C2094" s="64" t="s">
        <v>12</v>
      </c>
      <c r="D2094" s="63" t="s">
        <v>1424</v>
      </c>
      <c r="E2094" s="456" t="s">
        <v>766</v>
      </c>
      <c r="F2094" s="456"/>
      <c r="G2094" s="64" t="s">
        <v>220</v>
      </c>
      <c r="H2094" s="90">
        <v>2.5999999999999999E-2</v>
      </c>
      <c r="I2094" s="91">
        <v>78.45</v>
      </c>
      <c r="J2094" s="130">
        <v>2.0299999999999998</v>
      </c>
    </row>
    <row r="2095" spans="1:10" ht="25.5">
      <c r="A2095" s="113"/>
      <c r="B2095" s="114"/>
      <c r="C2095" s="114"/>
      <c r="D2095" s="115"/>
      <c r="E2095" s="114" t="s">
        <v>745</v>
      </c>
      <c r="F2095" s="116">
        <v>1.63</v>
      </c>
      <c r="G2095" s="114" t="s">
        <v>746</v>
      </c>
      <c r="H2095" s="116">
        <v>0</v>
      </c>
      <c r="I2095" s="114" t="s">
        <v>747</v>
      </c>
      <c r="J2095" s="117">
        <v>1.63</v>
      </c>
    </row>
    <row r="2096" spans="1:10" ht="25.5">
      <c r="A2096" s="113"/>
      <c r="B2096" s="114"/>
      <c r="C2096" s="114"/>
      <c r="D2096" s="115"/>
      <c r="E2096" s="114" t="s">
        <v>748</v>
      </c>
      <c r="F2096" s="116">
        <v>4.7</v>
      </c>
      <c r="G2096" s="114"/>
      <c r="H2096" s="460" t="s">
        <v>749</v>
      </c>
      <c r="I2096" s="460"/>
      <c r="J2096" s="117">
        <v>22.63</v>
      </c>
    </row>
    <row r="2097" spans="1:10" ht="26.25" thickBot="1">
      <c r="A2097" s="118"/>
      <c r="B2097" s="119"/>
      <c r="C2097" s="119"/>
      <c r="D2097" s="120"/>
      <c r="E2097" s="119"/>
      <c r="F2097" s="119"/>
      <c r="G2097" s="119" t="s">
        <v>750</v>
      </c>
      <c r="H2097" s="121" t="s">
        <v>1285</v>
      </c>
      <c r="I2097" s="119" t="s">
        <v>752</v>
      </c>
      <c r="J2097" s="122">
        <v>45.26</v>
      </c>
    </row>
    <row r="2098" spans="1:10" ht="15" thickTop="1">
      <c r="A2098" s="123"/>
      <c r="B2098" s="85"/>
      <c r="C2098" s="85"/>
      <c r="D2098" s="58"/>
      <c r="E2098" s="85"/>
      <c r="F2098" s="85"/>
      <c r="G2098" s="85"/>
      <c r="H2098" s="85"/>
      <c r="I2098" s="85"/>
      <c r="J2098" s="124"/>
    </row>
    <row r="2099" spans="1:10">
      <c r="A2099" s="107" t="s">
        <v>542</v>
      </c>
      <c r="B2099" s="82"/>
      <c r="C2099" s="82"/>
      <c r="D2099" s="54" t="s">
        <v>543</v>
      </c>
      <c r="E2099" s="82"/>
      <c r="F2099" s="461"/>
      <c r="G2099" s="461"/>
      <c r="H2099" s="82"/>
      <c r="I2099" s="82"/>
      <c r="J2099" s="108">
        <v>28075.73</v>
      </c>
    </row>
    <row r="2100" spans="1:10" ht="30">
      <c r="A2100" s="109" t="s">
        <v>544</v>
      </c>
      <c r="B2100" s="46" t="s">
        <v>1</v>
      </c>
      <c r="C2100" s="46" t="s">
        <v>2</v>
      </c>
      <c r="D2100" s="55" t="s">
        <v>3</v>
      </c>
      <c r="E2100" s="457" t="s">
        <v>742</v>
      </c>
      <c r="F2100" s="457"/>
      <c r="G2100" s="46" t="s">
        <v>4</v>
      </c>
      <c r="H2100" s="46" t="s">
        <v>5</v>
      </c>
      <c r="I2100" s="46" t="s">
        <v>6</v>
      </c>
      <c r="J2100" s="110" t="s">
        <v>7</v>
      </c>
    </row>
    <row r="2101" spans="1:10" ht="51">
      <c r="A2101" s="125" t="s">
        <v>753</v>
      </c>
      <c r="B2101" s="60" t="s">
        <v>545</v>
      </c>
      <c r="C2101" s="60" t="s">
        <v>12</v>
      </c>
      <c r="D2101" s="59" t="s">
        <v>546</v>
      </c>
      <c r="E2101" s="458" t="s">
        <v>1278</v>
      </c>
      <c r="F2101" s="458"/>
      <c r="G2101" s="60" t="s">
        <v>220</v>
      </c>
      <c r="H2101" s="86">
        <v>1</v>
      </c>
      <c r="I2101" s="87">
        <v>284.63</v>
      </c>
      <c r="J2101" s="126">
        <v>284.63</v>
      </c>
    </row>
    <row r="2102" spans="1:10" ht="38.25">
      <c r="A2102" s="127" t="s">
        <v>755</v>
      </c>
      <c r="B2102" s="62" t="s">
        <v>1601</v>
      </c>
      <c r="C2102" s="62" t="s">
        <v>12</v>
      </c>
      <c r="D2102" s="61" t="s">
        <v>1602</v>
      </c>
      <c r="E2102" s="459" t="s">
        <v>1278</v>
      </c>
      <c r="F2102" s="459"/>
      <c r="G2102" s="62" t="s">
        <v>220</v>
      </c>
      <c r="H2102" s="88">
        <v>1</v>
      </c>
      <c r="I2102" s="89">
        <v>276.02</v>
      </c>
      <c r="J2102" s="128">
        <v>276.02</v>
      </c>
    </row>
    <row r="2103" spans="1:10" ht="38.25">
      <c r="A2103" s="129" t="s">
        <v>743</v>
      </c>
      <c r="B2103" s="64" t="s">
        <v>1603</v>
      </c>
      <c r="C2103" s="64" t="s">
        <v>12</v>
      </c>
      <c r="D2103" s="63" t="s">
        <v>1604</v>
      </c>
      <c r="E2103" s="456" t="s">
        <v>766</v>
      </c>
      <c r="F2103" s="456"/>
      <c r="G2103" s="64" t="s">
        <v>220</v>
      </c>
      <c r="H2103" s="90">
        <v>1</v>
      </c>
      <c r="I2103" s="91">
        <v>8.61</v>
      </c>
      <c r="J2103" s="130">
        <v>8.61</v>
      </c>
    </row>
    <row r="2104" spans="1:10" ht="25.5">
      <c r="A2104" s="113"/>
      <c r="B2104" s="114"/>
      <c r="C2104" s="114"/>
      <c r="D2104" s="115"/>
      <c r="E2104" s="114" t="s">
        <v>745</v>
      </c>
      <c r="F2104" s="116">
        <v>16.09</v>
      </c>
      <c r="G2104" s="114" t="s">
        <v>746</v>
      </c>
      <c r="H2104" s="116">
        <v>0</v>
      </c>
      <c r="I2104" s="114" t="s">
        <v>747</v>
      </c>
      <c r="J2104" s="117">
        <v>16.09</v>
      </c>
    </row>
    <row r="2105" spans="1:10" ht="25.5">
      <c r="A2105" s="113"/>
      <c r="B2105" s="114"/>
      <c r="C2105" s="114"/>
      <c r="D2105" s="115"/>
      <c r="E2105" s="114" t="s">
        <v>748</v>
      </c>
      <c r="F2105" s="116">
        <v>74.680000000000007</v>
      </c>
      <c r="G2105" s="114"/>
      <c r="H2105" s="460" t="s">
        <v>749</v>
      </c>
      <c r="I2105" s="460"/>
      <c r="J2105" s="117">
        <v>359.31</v>
      </c>
    </row>
    <row r="2106" spans="1:10" ht="26.25" thickBot="1">
      <c r="A2106" s="118"/>
      <c r="B2106" s="119"/>
      <c r="C2106" s="119"/>
      <c r="D2106" s="120"/>
      <c r="E2106" s="119"/>
      <c r="F2106" s="119"/>
      <c r="G2106" s="119" t="s">
        <v>750</v>
      </c>
      <c r="H2106" s="121" t="s">
        <v>885</v>
      </c>
      <c r="I2106" s="119" t="s">
        <v>752</v>
      </c>
      <c r="J2106" s="122">
        <v>1796.55</v>
      </c>
    </row>
    <row r="2107" spans="1:10" ht="15" thickTop="1">
      <c r="A2107" s="123"/>
      <c r="B2107" s="85"/>
      <c r="C2107" s="85"/>
      <c r="D2107" s="58"/>
      <c r="E2107" s="85"/>
      <c r="F2107" s="85"/>
      <c r="G2107" s="85"/>
      <c r="H2107" s="85"/>
      <c r="I2107" s="85"/>
      <c r="J2107" s="124"/>
    </row>
    <row r="2108" spans="1:10" ht="30">
      <c r="A2108" s="109" t="s">
        <v>547</v>
      </c>
      <c r="B2108" s="46" t="s">
        <v>1</v>
      </c>
      <c r="C2108" s="46" t="s">
        <v>2</v>
      </c>
      <c r="D2108" s="55" t="s">
        <v>3</v>
      </c>
      <c r="E2108" s="457" t="s">
        <v>742</v>
      </c>
      <c r="F2108" s="457"/>
      <c r="G2108" s="46" t="s">
        <v>4</v>
      </c>
      <c r="H2108" s="46" t="s">
        <v>5</v>
      </c>
      <c r="I2108" s="46" t="s">
        <v>6</v>
      </c>
      <c r="J2108" s="110" t="s">
        <v>7</v>
      </c>
    </row>
    <row r="2109" spans="1:10" ht="25.5">
      <c r="A2109" s="125" t="s">
        <v>753</v>
      </c>
      <c r="B2109" s="60" t="s">
        <v>548</v>
      </c>
      <c r="C2109" s="60" t="s">
        <v>12</v>
      </c>
      <c r="D2109" s="59" t="s">
        <v>549</v>
      </c>
      <c r="E2109" s="458" t="s">
        <v>1278</v>
      </c>
      <c r="F2109" s="458"/>
      <c r="G2109" s="60" t="s">
        <v>220</v>
      </c>
      <c r="H2109" s="86">
        <v>1</v>
      </c>
      <c r="I2109" s="87">
        <v>720.35</v>
      </c>
      <c r="J2109" s="126">
        <v>720.35</v>
      </c>
    </row>
    <row r="2110" spans="1:10" ht="25.5">
      <c r="A2110" s="127" t="s">
        <v>755</v>
      </c>
      <c r="B2110" s="62" t="s">
        <v>776</v>
      </c>
      <c r="C2110" s="62" t="s">
        <v>12</v>
      </c>
      <c r="D2110" s="61" t="s">
        <v>777</v>
      </c>
      <c r="E2110" s="459" t="s">
        <v>758</v>
      </c>
      <c r="F2110" s="459"/>
      <c r="G2110" s="62" t="s">
        <v>14</v>
      </c>
      <c r="H2110" s="88">
        <v>0.31790000000000002</v>
      </c>
      <c r="I2110" s="89">
        <v>19.850000000000001</v>
      </c>
      <c r="J2110" s="128">
        <v>6.31</v>
      </c>
    </row>
    <row r="2111" spans="1:10" ht="25.5">
      <c r="A2111" s="127" t="s">
        <v>755</v>
      </c>
      <c r="B2111" s="62" t="s">
        <v>1279</v>
      </c>
      <c r="C2111" s="62" t="s">
        <v>12</v>
      </c>
      <c r="D2111" s="61" t="s">
        <v>1280</v>
      </c>
      <c r="E2111" s="459" t="s">
        <v>758</v>
      </c>
      <c r="F2111" s="459"/>
      <c r="G2111" s="62" t="s">
        <v>14</v>
      </c>
      <c r="H2111" s="88">
        <v>1.0089999999999999</v>
      </c>
      <c r="I2111" s="89">
        <v>25.5</v>
      </c>
      <c r="J2111" s="128">
        <v>25.72</v>
      </c>
    </row>
    <row r="2112" spans="1:10" ht="38.25">
      <c r="A2112" s="129" t="s">
        <v>743</v>
      </c>
      <c r="B2112" s="64" t="s">
        <v>1603</v>
      </c>
      <c r="C2112" s="64" t="s">
        <v>12</v>
      </c>
      <c r="D2112" s="63" t="s">
        <v>1604</v>
      </c>
      <c r="E2112" s="456" t="s">
        <v>766</v>
      </c>
      <c r="F2112" s="456"/>
      <c r="G2112" s="64" t="s">
        <v>220</v>
      </c>
      <c r="H2112" s="90">
        <v>1</v>
      </c>
      <c r="I2112" s="91">
        <v>8.61</v>
      </c>
      <c r="J2112" s="130">
        <v>8.61</v>
      </c>
    </row>
    <row r="2113" spans="1:10" ht="38.25">
      <c r="A2113" s="129" t="s">
        <v>743</v>
      </c>
      <c r="B2113" s="64" t="s">
        <v>1283</v>
      </c>
      <c r="C2113" s="64" t="s">
        <v>12</v>
      </c>
      <c r="D2113" s="63" t="s">
        <v>1284</v>
      </c>
      <c r="E2113" s="456" t="s">
        <v>766</v>
      </c>
      <c r="F2113" s="456"/>
      <c r="G2113" s="64" t="s">
        <v>220</v>
      </c>
      <c r="H2113" s="90">
        <v>2</v>
      </c>
      <c r="I2113" s="91">
        <v>20.329999999999998</v>
      </c>
      <c r="J2113" s="130">
        <v>40.659999999999997</v>
      </c>
    </row>
    <row r="2114" spans="1:10" ht="25.5">
      <c r="A2114" s="129" t="s">
        <v>743</v>
      </c>
      <c r="B2114" s="64" t="s">
        <v>1484</v>
      </c>
      <c r="C2114" s="64" t="s">
        <v>12</v>
      </c>
      <c r="D2114" s="63" t="s">
        <v>1485</v>
      </c>
      <c r="E2114" s="456" t="s">
        <v>766</v>
      </c>
      <c r="F2114" s="456"/>
      <c r="G2114" s="64" t="s">
        <v>220</v>
      </c>
      <c r="H2114" s="90">
        <v>3.6499999999999998E-2</v>
      </c>
      <c r="I2114" s="91">
        <v>4.24</v>
      </c>
      <c r="J2114" s="130">
        <v>0.15</v>
      </c>
    </row>
    <row r="2115" spans="1:10" ht="25.5">
      <c r="A2115" s="129" t="s">
        <v>743</v>
      </c>
      <c r="B2115" s="64" t="s">
        <v>1605</v>
      </c>
      <c r="C2115" s="64" t="s">
        <v>12</v>
      </c>
      <c r="D2115" s="63" t="s">
        <v>1606</v>
      </c>
      <c r="E2115" s="456" t="s">
        <v>766</v>
      </c>
      <c r="F2115" s="456"/>
      <c r="G2115" s="64" t="s">
        <v>220</v>
      </c>
      <c r="H2115" s="90">
        <v>1</v>
      </c>
      <c r="I2115" s="91">
        <v>313.39</v>
      </c>
      <c r="J2115" s="130">
        <v>313.39</v>
      </c>
    </row>
    <row r="2116" spans="1:10" ht="38.25">
      <c r="A2116" s="129" t="s">
        <v>743</v>
      </c>
      <c r="B2116" s="64" t="s">
        <v>1607</v>
      </c>
      <c r="C2116" s="64" t="s">
        <v>12</v>
      </c>
      <c r="D2116" s="63" t="s">
        <v>1608</v>
      </c>
      <c r="E2116" s="456" t="s">
        <v>766</v>
      </c>
      <c r="F2116" s="456"/>
      <c r="G2116" s="64" t="s">
        <v>220</v>
      </c>
      <c r="H2116" s="90">
        <v>1</v>
      </c>
      <c r="I2116" s="91">
        <v>325.51</v>
      </c>
      <c r="J2116" s="130">
        <v>325.51</v>
      </c>
    </row>
    <row r="2117" spans="1:10" ht="25.5">
      <c r="A2117" s="113"/>
      <c r="B2117" s="114"/>
      <c r="C2117" s="114"/>
      <c r="D2117" s="115"/>
      <c r="E2117" s="114" t="s">
        <v>745</v>
      </c>
      <c r="F2117" s="116">
        <v>26.66</v>
      </c>
      <c r="G2117" s="114" t="s">
        <v>746</v>
      </c>
      <c r="H2117" s="116">
        <v>0</v>
      </c>
      <c r="I2117" s="114" t="s">
        <v>747</v>
      </c>
      <c r="J2117" s="117">
        <v>26.66</v>
      </c>
    </row>
    <row r="2118" spans="1:10" ht="25.5">
      <c r="A2118" s="113"/>
      <c r="B2118" s="114"/>
      <c r="C2118" s="114"/>
      <c r="D2118" s="115"/>
      <c r="E2118" s="114" t="s">
        <v>748</v>
      </c>
      <c r="F2118" s="116">
        <v>189.01</v>
      </c>
      <c r="G2118" s="114"/>
      <c r="H2118" s="460" t="s">
        <v>749</v>
      </c>
      <c r="I2118" s="460"/>
      <c r="J2118" s="117">
        <v>909.36</v>
      </c>
    </row>
    <row r="2119" spans="1:10" ht="26.25" thickBot="1">
      <c r="A2119" s="118"/>
      <c r="B2119" s="119"/>
      <c r="C2119" s="119"/>
      <c r="D2119" s="120"/>
      <c r="E2119" s="119"/>
      <c r="F2119" s="119"/>
      <c r="G2119" s="119" t="s">
        <v>750</v>
      </c>
      <c r="H2119" s="121" t="s">
        <v>1285</v>
      </c>
      <c r="I2119" s="119" t="s">
        <v>752</v>
      </c>
      <c r="J2119" s="122">
        <v>1818.72</v>
      </c>
    </row>
    <row r="2120" spans="1:10" ht="15" thickTop="1">
      <c r="A2120" s="123"/>
      <c r="B2120" s="85"/>
      <c r="C2120" s="85"/>
      <c r="D2120" s="58"/>
      <c r="E2120" s="85"/>
      <c r="F2120" s="85"/>
      <c r="G2120" s="85"/>
      <c r="H2120" s="85"/>
      <c r="I2120" s="85"/>
      <c r="J2120" s="124"/>
    </row>
    <row r="2121" spans="1:10" ht="30">
      <c r="A2121" s="109" t="s">
        <v>550</v>
      </c>
      <c r="B2121" s="46" t="s">
        <v>1</v>
      </c>
      <c r="C2121" s="46" t="s">
        <v>2</v>
      </c>
      <c r="D2121" s="55" t="s">
        <v>3</v>
      </c>
      <c r="E2121" s="457" t="s">
        <v>742</v>
      </c>
      <c r="F2121" s="457"/>
      <c r="G2121" s="46" t="s">
        <v>4</v>
      </c>
      <c r="H2121" s="46" t="s">
        <v>5</v>
      </c>
      <c r="I2121" s="46" t="s">
        <v>6</v>
      </c>
      <c r="J2121" s="110" t="s">
        <v>7</v>
      </c>
    </row>
    <row r="2122" spans="1:10" ht="38.25">
      <c r="A2122" s="125" t="s">
        <v>753</v>
      </c>
      <c r="B2122" s="60" t="s">
        <v>551</v>
      </c>
      <c r="C2122" s="60" t="s">
        <v>12</v>
      </c>
      <c r="D2122" s="59" t="s">
        <v>552</v>
      </c>
      <c r="E2122" s="458" t="s">
        <v>1278</v>
      </c>
      <c r="F2122" s="458"/>
      <c r="G2122" s="60" t="s">
        <v>220</v>
      </c>
      <c r="H2122" s="86">
        <v>1</v>
      </c>
      <c r="I2122" s="87">
        <v>421.77</v>
      </c>
      <c r="J2122" s="126">
        <v>421.77</v>
      </c>
    </row>
    <row r="2123" spans="1:10" ht="25.5">
      <c r="A2123" s="127" t="s">
        <v>755</v>
      </c>
      <c r="B2123" s="62" t="s">
        <v>1402</v>
      </c>
      <c r="C2123" s="62" t="s">
        <v>12</v>
      </c>
      <c r="D2123" s="61" t="s">
        <v>1403</v>
      </c>
      <c r="E2123" s="459" t="s">
        <v>758</v>
      </c>
      <c r="F2123" s="459"/>
      <c r="G2123" s="62" t="s">
        <v>14</v>
      </c>
      <c r="H2123" s="88">
        <v>0.92490000000000006</v>
      </c>
      <c r="I2123" s="89">
        <v>21.35</v>
      </c>
      <c r="J2123" s="128">
        <v>19.739999999999998</v>
      </c>
    </row>
    <row r="2124" spans="1:10" ht="25.5">
      <c r="A2124" s="127" t="s">
        <v>755</v>
      </c>
      <c r="B2124" s="62" t="s">
        <v>1279</v>
      </c>
      <c r="C2124" s="62" t="s">
        <v>12</v>
      </c>
      <c r="D2124" s="61" t="s">
        <v>1280</v>
      </c>
      <c r="E2124" s="459" t="s">
        <v>758</v>
      </c>
      <c r="F2124" s="459"/>
      <c r="G2124" s="62" t="s">
        <v>14</v>
      </c>
      <c r="H2124" s="88">
        <v>0.92490000000000006</v>
      </c>
      <c r="I2124" s="89">
        <v>25.5</v>
      </c>
      <c r="J2124" s="128">
        <v>23.58</v>
      </c>
    </row>
    <row r="2125" spans="1:10" ht="25.5">
      <c r="A2125" s="129" t="s">
        <v>743</v>
      </c>
      <c r="B2125" s="64" t="s">
        <v>1609</v>
      </c>
      <c r="C2125" s="64" t="s">
        <v>12</v>
      </c>
      <c r="D2125" s="63" t="s">
        <v>1610</v>
      </c>
      <c r="E2125" s="456" t="s">
        <v>766</v>
      </c>
      <c r="F2125" s="456"/>
      <c r="G2125" s="64" t="s">
        <v>220</v>
      </c>
      <c r="H2125" s="90">
        <v>1</v>
      </c>
      <c r="I2125" s="91">
        <v>378.15</v>
      </c>
      <c r="J2125" s="130">
        <v>378.15</v>
      </c>
    </row>
    <row r="2126" spans="1:10" ht="25.5">
      <c r="A2126" s="129" t="s">
        <v>743</v>
      </c>
      <c r="B2126" s="64" t="s">
        <v>1490</v>
      </c>
      <c r="C2126" s="64" t="s">
        <v>12</v>
      </c>
      <c r="D2126" s="63" t="s">
        <v>1491</v>
      </c>
      <c r="E2126" s="456" t="s">
        <v>766</v>
      </c>
      <c r="F2126" s="456"/>
      <c r="G2126" s="64" t="s">
        <v>220</v>
      </c>
      <c r="H2126" s="90">
        <v>1.9199999999999998E-2</v>
      </c>
      <c r="I2126" s="91">
        <v>15.63</v>
      </c>
      <c r="J2126" s="130">
        <v>0.3</v>
      </c>
    </row>
    <row r="2127" spans="1:10" ht="25.5">
      <c r="A2127" s="113"/>
      <c r="B2127" s="114"/>
      <c r="C2127" s="114"/>
      <c r="D2127" s="115"/>
      <c r="E2127" s="114" t="s">
        <v>745</v>
      </c>
      <c r="F2127" s="116">
        <v>36.090000000000003</v>
      </c>
      <c r="G2127" s="114" t="s">
        <v>746</v>
      </c>
      <c r="H2127" s="116">
        <v>0</v>
      </c>
      <c r="I2127" s="114" t="s">
        <v>747</v>
      </c>
      <c r="J2127" s="117">
        <v>36.090000000000003</v>
      </c>
    </row>
    <row r="2128" spans="1:10" ht="25.5">
      <c r="A2128" s="113"/>
      <c r="B2128" s="114"/>
      <c r="C2128" s="114"/>
      <c r="D2128" s="115"/>
      <c r="E2128" s="114" t="s">
        <v>748</v>
      </c>
      <c r="F2128" s="116">
        <v>110.67</v>
      </c>
      <c r="G2128" s="114"/>
      <c r="H2128" s="460" t="s">
        <v>749</v>
      </c>
      <c r="I2128" s="460"/>
      <c r="J2128" s="117">
        <v>532.44000000000005</v>
      </c>
    </row>
    <row r="2129" spans="1:10" ht="26.25" thickBot="1">
      <c r="A2129" s="118"/>
      <c r="B2129" s="119"/>
      <c r="C2129" s="119"/>
      <c r="D2129" s="120"/>
      <c r="E2129" s="119"/>
      <c r="F2129" s="119"/>
      <c r="G2129" s="119" t="s">
        <v>750</v>
      </c>
      <c r="H2129" s="121" t="s">
        <v>885</v>
      </c>
      <c r="I2129" s="119" t="s">
        <v>752</v>
      </c>
      <c r="J2129" s="122">
        <v>2662.2</v>
      </c>
    </row>
    <row r="2130" spans="1:10" ht="15" thickTop="1">
      <c r="A2130" s="123"/>
      <c r="B2130" s="85"/>
      <c r="C2130" s="85"/>
      <c r="D2130" s="58"/>
      <c r="E2130" s="85"/>
      <c r="F2130" s="85"/>
      <c r="G2130" s="85"/>
      <c r="H2130" s="85"/>
      <c r="I2130" s="85"/>
      <c r="J2130" s="124"/>
    </row>
    <row r="2131" spans="1:10" ht="30">
      <c r="A2131" s="109" t="s">
        <v>553</v>
      </c>
      <c r="B2131" s="46" t="s">
        <v>1</v>
      </c>
      <c r="C2131" s="46" t="s">
        <v>2</v>
      </c>
      <c r="D2131" s="55" t="s">
        <v>3</v>
      </c>
      <c r="E2131" s="457" t="s">
        <v>742</v>
      </c>
      <c r="F2131" s="457"/>
      <c r="G2131" s="46" t="s">
        <v>4</v>
      </c>
      <c r="H2131" s="46" t="s">
        <v>5</v>
      </c>
      <c r="I2131" s="46" t="s">
        <v>6</v>
      </c>
      <c r="J2131" s="110" t="s">
        <v>7</v>
      </c>
    </row>
    <row r="2132" spans="1:10" ht="38.25">
      <c r="A2132" s="125" t="s">
        <v>753</v>
      </c>
      <c r="B2132" s="60" t="s">
        <v>551</v>
      </c>
      <c r="C2132" s="60" t="s">
        <v>12</v>
      </c>
      <c r="D2132" s="59" t="s">
        <v>552</v>
      </c>
      <c r="E2132" s="458" t="s">
        <v>1278</v>
      </c>
      <c r="F2132" s="458"/>
      <c r="G2132" s="60" t="s">
        <v>220</v>
      </c>
      <c r="H2132" s="86">
        <v>1</v>
      </c>
      <c r="I2132" s="87">
        <v>421.77</v>
      </c>
      <c r="J2132" s="126">
        <v>421.77</v>
      </c>
    </row>
    <row r="2133" spans="1:10" ht="25.5">
      <c r="A2133" s="127" t="s">
        <v>755</v>
      </c>
      <c r="B2133" s="62" t="s">
        <v>1402</v>
      </c>
      <c r="C2133" s="62" t="s">
        <v>12</v>
      </c>
      <c r="D2133" s="61" t="s">
        <v>1403</v>
      </c>
      <c r="E2133" s="459" t="s">
        <v>758</v>
      </c>
      <c r="F2133" s="459"/>
      <c r="G2133" s="62" t="s">
        <v>14</v>
      </c>
      <c r="H2133" s="88">
        <v>0.92490000000000006</v>
      </c>
      <c r="I2133" s="89">
        <v>21.35</v>
      </c>
      <c r="J2133" s="128">
        <v>19.739999999999998</v>
      </c>
    </row>
    <row r="2134" spans="1:10" ht="25.5">
      <c r="A2134" s="127" t="s">
        <v>755</v>
      </c>
      <c r="B2134" s="62" t="s">
        <v>1279</v>
      </c>
      <c r="C2134" s="62" t="s">
        <v>12</v>
      </c>
      <c r="D2134" s="61" t="s">
        <v>1280</v>
      </c>
      <c r="E2134" s="459" t="s">
        <v>758</v>
      </c>
      <c r="F2134" s="459"/>
      <c r="G2134" s="62" t="s">
        <v>14</v>
      </c>
      <c r="H2134" s="88">
        <v>0.92490000000000006</v>
      </c>
      <c r="I2134" s="89">
        <v>25.5</v>
      </c>
      <c r="J2134" s="128">
        <v>23.58</v>
      </c>
    </row>
    <row r="2135" spans="1:10" ht="25.5">
      <c r="A2135" s="129" t="s">
        <v>743</v>
      </c>
      <c r="B2135" s="64" t="s">
        <v>1609</v>
      </c>
      <c r="C2135" s="64" t="s">
        <v>12</v>
      </c>
      <c r="D2135" s="63" t="s">
        <v>1610</v>
      </c>
      <c r="E2135" s="456" t="s">
        <v>766</v>
      </c>
      <c r="F2135" s="456"/>
      <c r="G2135" s="64" t="s">
        <v>220</v>
      </c>
      <c r="H2135" s="90">
        <v>1</v>
      </c>
      <c r="I2135" s="91">
        <v>378.15</v>
      </c>
      <c r="J2135" s="130">
        <v>378.15</v>
      </c>
    </row>
    <row r="2136" spans="1:10" ht="25.5">
      <c r="A2136" s="129" t="s">
        <v>743</v>
      </c>
      <c r="B2136" s="64" t="s">
        <v>1490</v>
      </c>
      <c r="C2136" s="64" t="s">
        <v>12</v>
      </c>
      <c r="D2136" s="63" t="s">
        <v>1491</v>
      </c>
      <c r="E2136" s="456" t="s">
        <v>766</v>
      </c>
      <c r="F2136" s="456"/>
      <c r="G2136" s="64" t="s">
        <v>220</v>
      </c>
      <c r="H2136" s="90">
        <v>1.9199999999999998E-2</v>
      </c>
      <c r="I2136" s="91">
        <v>15.63</v>
      </c>
      <c r="J2136" s="130">
        <v>0.3</v>
      </c>
    </row>
    <row r="2137" spans="1:10" ht="25.5">
      <c r="A2137" s="113"/>
      <c r="B2137" s="114"/>
      <c r="C2137" s="114"/>
      <c r="D2137" s="115"/>
      <c r="E2137" s="114" t="s">
        <v>745</v>
      </c>
      <c r="F2137" s="116">
        <v>36.090000000000003</v>
      </c>
      <c r="G2137" s="114" t="s">
        <v>746</v>
      </c>
      <c r="H2137" s="116">
        <v>0</v>
      </c>
      <c r="I2137" s="114" t="s">
        <v>747</v>
      </c>
      <c r="J2137" s="117">
        <v>36.090000000000003</v>
      </c>
    </row>
    <row r="2138" spans="1:10" ht="25.5">
      <c r="A2138" s="113"/>
      <c r="B2138" s="114"/>
      <c r="C2138" s="114"/>
      <c r="D2138" s="115"/>
      <c r="E2138" s="114" t="s">
        <v>748</v>
      </c>
      <c r="F2138" s="116">
        <v>110.67</v>
      </c>
      <c r="G2138" s="114"/>
      <c r="H2138" s="460" t="s">
        <v>749</v>
      </c>
      <c r="I2138" s="460"/>
      <c r="J2138" s="117">
        <v>532.44000000000005</v>
      </c>
    </row>
    <row r="2139" spans="1:10" ht="26.25" thickBot="1">
      <c r="A2139" s="118"/>
      <c r="B2139" s="119"/>
      <c r="C2139" s="119"/>
      <c r="D2139" s="120"/>
      <c r="E2139" s="119"/>
      <c r="F2139" s="119"/>
      <c r="G2139" s="119" t="s">
        <v>750</v>
      </c>
      <c r="H2139" s="121" t="s">
        <v>1285</v>
      </c>
      <c r="I2139" s="119" t="s">
        <v>752</v>
      </c>
      <c r="J2139" s="122">
        <v>1064.8800000000001</v>
      </c>
    </row>
    <row r="2140" spans="1:10" ht="15" thickTop="1">
      <c r="A2140" s="123"/>
      <c r="B2140" s="85"/>
      <c r="C2140" s="85"/>
      <c r="D2140" s="58"/>
      <c r="E2140" s="85"/>
      <c r="F2140" s="85"/>
      <c r="G2140" s="85"/>
      <c r="H2140" s="85"/>
      <c r="I2140" s="85"/>
      <c r="J2140" s="124"/>
    </row>
    <row r="2141" spans="1:10" ht="30">
      <c r="A2141" s="109" t="s">
        <v>554</v>
      </c>
      <c r="B2141" s="46" t="s">
        <v>1</v>
      </c>
      <c r="C2141" s="46" t="s">
        <v>2</v>
      </c>
      <c r="D2141" s="55" t="s">
        <v>3</v>
      </c>
      <c r="E2141" s="457" t="s">
        <v>742</v>
      </c>
      <c r="F2141" s="457"/>
      <c r="G2141" s="46" t="s">
        <v>4</v>
      </c>
      <c r="H2141" s="46" t="s">
        <v>5</v>
      </c>
      <c r="I2141" s="46" t="s">
        <v>6</v>
      </c>
      <c r="J2141" s="110" t="s">
        <v>7</v>
      </c>
    </row>
    <row r="2142" spans="1:10" ht="38.25">
      <c r="A2142" s="125" t="s">
        <v>753</v>
      </c>
      <c r="B2142" s="60" t="s">
        <v>555</v>
      </c>
      <c r="C2142" s="60" t="s">
        <v>12</v>
      </c>
      <c r="D2142" s="59" t="s">
        <v>556</v>
      </c>
      <c r="E2142" s="458" t="s">
        <v>1278</v>
      </c>
      <c r="F2142" s="458"/>
      <c r="G2142" s="60" t="s">
        <v>220</v>
      </c>
      <c r="H2142" s="86">
        <v>1</v>
      </c>
      <c r="I2142" s="87">
        <v>136.29</v>
      </c>
      <c r="J2142" s="126">
        <v>136.29</v>
      </c>
    </row>
    <row r="2143" spans="1:10" ht="25.5">
      <c r="A2143" s="127" t="s">
        <v>755</v>
      </c>
      <c r="B2143" s="62" t="s">
        <v>776</v>
      </c>
      <c r="C2143" s="62" t="s">
        <v>12</v>
      </c>
      <c r="D2143" s="61" t="s">
        <v>777</v>
      </c>
      <c r="E2143" s="459" t="s">
        <v>758</v>
      </c>
      <c r="F2143" s="459"/>
      <c r="G2143" s="62" t="s">
        <v>14</v>
      </c>
      <c r="H2143" s="88">
        <v>0.26650000000000001</v>
      </c>
      <c r="I2143" s="89">
        <v>19.850000000000001</v>
      </c>
      <c r="J2143" s="128">
        <v>5.29</v>
      </c>
    </row>
    <row r="2144" spans="1:10" ht="25.5">
      <c r="A2144" s="127" t="s">
        <v>755</v>
      </c>
      <c r="B2144" s="62" t="s">
        <v>1373</v>
      </c>
      <c r="C2144" s="62" t="s">
        <v>12</v>
      </c>
      <c r="D2144" s="61" t="s">
        <v>1374</v>
      </c>
      <c r="E2144" s="459" t="s">
        <v>758</v>
      </c>
      <c r="F2144" s="459"/>
      <c r="G2144" s="62" t="s">
        <v>14</v>
      </c>
      <c r="H2144" s="88">
        <v>0.8458</v>
      </c>
      <c r="I2144" s="89">
        <v>27.43</v>
      </c>
      <c r="J2144" s="128">
        <v>23.2</v>
      </c>
    </row>
    <row r="2145" spans="1:10" ht="25.5">
      <c r="A2145" s="129" t="s">
        <v>743</v>
      </c>
      <c r="B2145" s="64" t="s">
        <v>1611</v>
      </c>
      <c r="C2145" s="64" t="s">
        <v>12</v>
      </c>
      <c r="D2145" s="63" t="s">
        <v>1612</v>
      </c>
      <c r="E2145" s="456" t="s">
        <v>766</v>
      </c>
      <c r="F2145" s="456"/>
      <c r="G2145" s="64" t="s">
        <v>220</v>
      </c>
      <c r="H2145" s="90">
        <v>1</v>
      </c>
      <c r="I2145" s="91">
        <v>84.68</v>
      </c>
      <c r="J2145" s="130">
        <v>84.68</v>
      </c>
    </row>
    <row r="2146" spans="1:10">
      <c r="A2146" s="129" t="s">
        <v>743</v>
      </c>
      <c r="B2146" s="64" t="s">
        <v>1613</v>
      </c>
      <c r="C2146" s="64" t="s">
        <v>12</v>
      </c>
      <c r="D2146" s="63" t="s">
        <v>1614</v>
      </c>
      <c r="E2146" s="456" t="s">
        <v>766</v>
      </c>
      <c r="F2146" s="456"/>
      <c r="G2146" s="64" t="s">
        <v>80</v>
      </c>
      <c r="H2146" s="90">
        <v>0.52710000000000001</v>
      </c>
      <c r="I2146" s="91">
        <v>43.87</v>
      </c>
      <c r="J2146" s="130">
        <v>23.12</v>
      </c>
    </row>
    <row r="2147" spans="1:10" ht="25.5">
      <c r="A2147" s="113"/>
      <c r="B2147" s="114"/>
      <c r="C2147" s="114"/>
      <c r="D2147" s="115"/>
      <c r="E2147" s="114" t="s">
        <v>745</v>
      </c>
      <c r="F2147" s="116">
        <v>23.43</v>
      </c>
      <c r="G2147" s="114" t="s">
        <v>746</v>
      </c>
      <c r="H2147" s="116">
        <v>0</v>
      </c>
      <c r="I2147" s="114" t="s">
        <v>747</v>
      </c>
      <c r="J2147" s="117">
        <v>23.43</v>
      </c>
    </row>
    <row r="2148" spans="1:10" ht="25.5">
      <c r="A2148" s="113"/>
      <c r="B2148" s="114"/>
      <c r="C2148" s="114"/>
      <c r="D2148" s="115"/>
      <c r="E2148" s="114" t="s">
        <v>748</v>
      </c>
      <c r="F2148" s="116">
        <v>35.76</v>
      </c>
      <c r="G2148" s="114"/>
      <c r="H2148" s="460" t="s">
        <v>749</v>
      </c>
      <c r="I2148" s="460"/>
      <c r="J2148" s="117">
        <v>172.05</v>
      </c>
    </row>
    <row r="2149" spans="1:10" ht="26.25" thickBot="1">
      <c r="A2149" s="118"/>
      <c r="B2149" s="119"/>
      <c r="C2149" s="119"/>
      <c r="D2149" s="120"/>
      <c r="E2149" s="119"/>
      <c r="F2149" s="119"/>
      <c r="G2149" s="119" t="s">
        <v>750</v>
      </c>
      <c r="H2149" s="121" t="s">
        <v>800</v>
      </c>
      <c r="I2149" s="119" t="s">
        <v>752</v>
      </c>
      <c r="J2149" s="122">
        <v>1032.3</v>
      </c>
    </row>
    <row r="2150" spans="1:10" ht="15" thickTop="1">
      <c r="A2150" s="123"/>
      <c r="B2150" s="85"/>
      <c r="C2150" s="85"/>
      <c r="D2150" s="58"/>
      <c r="E2150" s="85"/>
      <c r="F2150" s="85"/>
      <c r="G2150" s="85"/>
      <c r="H2150" s="85"/>
      <c r="I2150" s="85"/>
      <c r="J2150" s="124"/>
    </row>
    <row r="2151" spans="1:10" ht="30">
      <c r="A2151" s="109" t="s">
        <v>557</v>
      </c>
      <c r="B2151" s="46" t="s">
        <v>1</v>
      </c>
      <c r="C2151" s="46" t="s">
        <v>2</v>
      </c>
      <c r="D2151" s="55" t="s">
        <v>3</v>
      </c>
      <c r="E2151" s="457" t="s">
        <v>742</v>
      </c>
      <c r="F2151" s="457"/>
      <c r="G2151" s="46" t="s">
        <v>4</v>
      </c>
      <c r="H2151" s="46" t="s">
        <v>5</v>
      </c>
      <c r="I2151" s="46" t="s">
        <v>6</v>
      </c>
      <c r="J2151" s="110" t="s">
        <v>7</v>
      </c>
    </row>
    <row r="2152" spans="1:10" ht="38.25">
      <c r="A2152" s="125" t="s">
        <v>753</v>
      </c>
      <c r="B2152" s="60" t="s">
        <v>558</v>
      </c>
      <c r="C2152" s="60" t="s">
        <v>12</v>
      </c>
      <c r="D2152" s="59" t="s">
        <v>559</v>
      </c>
      <c r="E2152" s="458" t="s">
        <v>1278</v>
      </c>
      <c r="F2152" s="458"/>
      <c r="G2152" s="60" t="s">
        <v>220</v>
      </c>
      <c r="H2152" s="86">
        <v>1</v>
      </c>
      <c r="I2152" s="87">
        <v>139.38999999999999</v>
      </c>
      <c r="J2152" s="126">
        <v>139.38999999999999</v>
      </c>
    </row>
    <row r="2153" spans="1:10" ht="25.5">
      <c r="A2153" s="127" t="s">
        <v>755</v>
      </c>
      <c r="B2153" s="62" t="s">
        <v>1279</v>
      </c>
      <c r="C2153" s="62" t="s">
        <v>12</v>
      </c>
      <c r="D2153" s="61" t="s">
        <v>1280</v>
      </c>
      <c r="E2153" s="459" t="s">
        <v>758</v>
      </c>
      <c r="F2153" s="459"/>
      <c r="G2153" s="62" t="s">
        <v>14</v>
      </c>
      <c r="H2153" s="88">
        <v>0.38700000000000001</v>
      </c>
      <c r="I2153" s="89">
        <v>25.5</v>
      </c>
      <c r="J2153" s="128">
        <v>9.86</v>
      </c>
    </row>
    <row r="2154" spans="1:10" ht="25.5">
      <c r="A2154" s="127" t="s">
        <v>755</v>
      </c>
      <c r="B2154" s="62" t="s">
        <v>776</v>
      </c>
      <c r="C2154" s="62" t="s">
        <v>12</v>
      </c>
      <c r="D2154" s="61" t="s">
        <v>777</v>
      </c>
      <c r="E2154" s="459" t="s">
        <v>758</v>
      </c>
      <c r="F2154" s="459"/>
      <c r="G2154" s="62" t="s">
        <v>14</v>
      </c>
      <c r="H2154" s="88">
        <v>0.18859999999999999</v>
      </c>
      <c r="I2154" s="89">
        <v>19.850000000000001</v>
      </c>
      <c r="J2154" s="128">
        <v>3.74</v>
      </c>
    </row>
    <row r="2155" spans="1:10" ht="25.5">
      <c r="A2155" s="129" t="s">
        <v>743</v>
      </c>
      <c r="B2155" s="64" t="s">
        <v>1615</v>
      </c>
      <c r="C2155" s="64" t="s">
        <v>12</v>
      </c>
      <c r="D2155" s="63" t="s">
        <v>1616</v>
      </c>
      <c r="E2155" s="456" t="s">
        <v>766</v>
      </c>
      <c r="F2155" s="456"/>
      <c r="G2155" s="64" t="s">
        <v>220</v>
      </c>
      <c r="H2155" s="90">
        <v>1</v>
      </c>
      <c r="I2155" s="91">
        <v>81.489999999999995</v>
      </c>
      <c r="J2155" s="130">
        <v>81.489999999999995</v>
      </c>
    </row>
    <row r="2156" spans="1:10" ht="38.25">
      <c r="A2156" s="129" t="s">
        <v>743</v>
      </c>
      <c r="B2156" s="64" t="s">
        <v>1283</v>
      </c>
      <c r="C2156" s="64" t="s">
        <v>12</v>
      </c>
      <c r="D2156" s="63" t="s">
        <v>1284</v>
      </c>
      <c r="E2156" s="456" t="s">
        <v>766</v>
      </c>
      <c r="F2156" s="456"/>
      <c r="G2156" s="64" t="s">
        <v>220</v>
      </c>
      <c r="H2156" s="90">
        <v>2</v>
      </c>
      <c r="I2156" s="91">
        <v>20.329999999999998</v>
      </c>
      <c r="J2156" s="130">
        <v>40.659999999999997</v>
      </c>
    </row>
    <row r="2157" spans="1:10">
      <c r="A2157" s="129" t="s">
        <v>743</v>
      </c>
      <c r="B2157" s="64" t="s">
        <v>1617</v>
      </c>
      <c r="C2157" s="64" t="s">
        <v>12</v>
      </c>
      <c r="D2157" s="63" t="s">
        <v>1618</v>
      </c>
      <c r="E2157" s="456" t="s">
        <v>766</v>
      </c>
      <c r="F2157" s="456"/>
      <c r="G2157" s="64" t="s">
        <v>80</v>
      </c>
      <c r="H2157" s="90">
        <v>3.04E-2</v>
      </c>
      <c r="I2157" s="91">
        <v>119.96</v>
      </c>
      <c r="J2157" s="130">
        <v>3.64</v>
      </c>
    </row>
    <row r="2158" spans="1:10" ht="25.5">
      <c r="A2158" s="113"/>
      <c r="B2158" s="114"/>
      <c r="C2158" s="114"/>
      <c r="D2158" s="115"/>
      <c r="E2158" s="114" t="s">
        <v>745</v>
      </c>
      <c r="F2158" s="116">
        <v>11.25</v>
      </c>
      <c r="G2158" s="114" t="s">
        <v>746</v>
      </c>
      <c r="H2158" s="116">
        <v>0</v>
      </c>
      <c r="I2158" s="114" t="s">
        <v>747</v>
      </c>
      <c r="J2158" s="117">
        <v>11.25</v>
      </c>
    </row>
    <row r="2159" spans="1:10" ht="25.5">
      <c r="A2159" s="113"/>
      <c r="B2159" s="114"/>
      <c r="C2159" s="114"/>
      <c r="D2159" s="115"/>
      <c r="E2159" s="114" t="s">
        <v>748</v>
      </c>
      <c r="F2159" s="116">
        <v>36.57</v>
      </c>
      <c r="G2159" s="114"/>
      <c r="H2159" s="460" t="s">
        <v>749</v>
      </c>
      <c r="I2159" s="460"/>
      <c r="J2159" s="117">
        <v>175.96</v>
      </c>
    </row>
    <row r="2160" spans="1:10" ht="26.25" thickBot="1">
      <c r="A2160" s="118"/>
      <c r="B2160" s="119"/>
      <c r="C2160" s="119"/>
      <c r="D2160" s="120"/>
      <c r="E2160" s="119"/>
      <c r="F2160" s="119"/>
      <c r="G2160" s="119" t="s">
        <v>750</v>
      </c>
      <c r="H2160" s="121" t="s">
        <v>1285</v>
      </c>
      <c r="I2160" s="119" t="s">
        <v>752</v>
      </c>
      <c r="J2160" s="122">
        <v>351.92</v>
      </c>
    </row>
    <row r="2161" spans="1:10" ht="15" thickTop="1">
      <c r="A2161" s="123"/>
      <c r="B2161" s="85"/>
      <c r="C2161" s="85"/>
      <c r="D2161" s="58"/>
      <c r="E2161" s="85"/>
      <c r="F2161" s="85"/>
      <c r="G2161" s="85"/>
      <c r="H2161" s="85"/>
      <c r="I2161" s="85"/>
      <c r="J2161" s="124"/>
    </row>
    <row r="2162" spans="1:10" ht="30">
      <c r="A2162" s="109" t="s">
        <v>560</v>
      </c>
      <c r="B2162" s="46" t="s">
        <v>1</v>
      </c>
      <c r="C2162" s="46" t="s">
        <v>2</v>
      </c>
      <c r="D2162" s="55" t="s">
        <v>3</v>
      </c>
      <c r="E2162" s="457" t="s">
        <v>742</v>
      </c>
      <c r="F2162" s="457"/>
      <c r="G2162" s="46" t="s">
        <v>4</v>
      </c>
      <c r="H2162" s="46" t="s">
        <v>5</v>
      </c>
      <c r="I2162" s="46" t="s">
        <v>6</v>
      </c>
      <c r="J2162" s="110" t="s">
        <v>7</v>
      </c>
    </row>
    <row r="2163" spans="1:10" ht="25.5">
      <c r="A2163" s="125" t="s">
        <v>753</v>
      </c>
      <c r="B2163" s="60" t="s">
        <v>561</v>
      </c>
      <c r="C2163" s="60" t="s">
        <v>12</v>
      </c>
      <c r="D2163" s="59" t="s">
        <v>562</v>
      </c>
      <c r="E2163" s="458" t="s">
        <v>1278</v>
      </c>
      <c r="F2163" s="458"/>
      <c r="G2163" s="60" t="s">
        <v>220</v>
      </c>
      <c r="H2163" s="86">
        <v>1</v>
      </c>
      <c r="I2163" s="87">
        <v>104.26</v>
      </c>
      <c r="J2163" s="126">
        <v>104.26</v>
      </c>
    </row>
    <row r="2164" spans="1:10" ht="25.5">
      <c r="A2164" s="127" t="s">
        <v>755</v>
      </c>
      <c r="B2164" s="62" t="s">
        <v>776</v>
      </c>
      <c r="C2164" s="62" t="s">
        <v>12</v>
      </c>
      <c r="D2164" s="61" t="s">
        <v>777</v>
      </c>
      <c r="E2164" s="459" t="s">
        <v>758</v>
      </c>
      <c r="F2164" s="459"/>
      <c r="G2164" s="62" t="s">
        <v>14</v>
      </c>
      <c r="H2164" s="88">
        <v>0.14069999999999999</v>
      </c>
      <c r="I2164" s="89">
        <v>19.850000000000001</v>
      </c>
      <c r="J2164" s="128">
        <v>2.79</v>
      </c>
    </row>
    <row r="2165" spans="1:10" ht="25.5">
      <c r="A2165" s="127" t="s">
        <v>755</v>
      </c>
      <c r="B2165" s="62" t="s">
        <v>1279</v>
      </c>
      <c r="C2165" s="62" t="s">
        <v>12</v>
      </c>
      <c r="D2165" s="61" t="s">
        <v>1280</v>
      </c>
      <c r="E2165" s="459" t="s">
        <v>758</v>
      </c>
      <c r="F2165" s="459"/>
      <c r="G2165" s="62" t="s">
        <v>14</v>
      </c>
      <c r="H2165" s="88">
        <v>0.44669999999999999</v>
      </c>
      <c r="I2165" s="89">
        <v>25.5</v>
      </c>
      <c r="J2165" s="128">
        <v>11.39</v>
      </c>
    </row>
    <row r="2166" spans="1:10" ht="25.5">
      <c r="A2166" s="129" t="s">
        <v>743</v>
      </c>
      <c r="B2166" s="64" t="s">
        <v>1484</v>
      </c>
      <c r="C2166" s="64" t="s">
        <v>12</v>
      </c>
      <c r="D2166" s="63" t="s">
        <v>1485</v>
      </c>
      <c r="E2166" s="456" t="s">
        <v>766</v>
      </c>
      <c r="F2166" s="456"/>
      <c r="G2166" s="64" t="s">
        <v>220</v>
      </c>
      <c r="H2166" s="90">
        <v>2.1000000000000001E-2</v>
      </c>
      <c r="I2166" s="91">
        <v>4.24</v>
      </c>
      <c r="J2166" s="130">
        <v>0.08</v>
      </c>
    </row>
    <row r="2167" spans="1:10" ht="25.5">
      <c r="A2167" s="129" t="s">
        <v>743</v>
      </c>
      <c r="B2167" s="64" t="s">
        <v>1619</v>
      </c>
      <c r="C2167" s="64" t="s">
        <v>12</v>
      </c>
      <c r="D2167" s="63" t="s">
        <v>1620</v>
      </c>
      <c r="E2167" s="456" t="s">
        <v>766</v>
      </c>
      <c r="F2167" s="456"/>
      <c r="G2167" s="64" t="s">
        <v>220</v>
      </c>
      <c r="H2167" s="90">
        <v>1</v>
      </c>
      <c r="I2167" s="91">
        <v>90</v>
      </c>
      <c r="J2167" s="130">
        <v>90</v>
      </c>
    </row>
    <row r="2168" spans="1:10" ht="25.5">
      <c r="A2168" s="113"/>
      <c r="B2168" s="114"/>
      <c r="C2168" s="114"/>
      <c r="D2168" s="115"/>
      <c r="E2168" s="114" t="s">
        <v>745</v>
      </c>
      <c r="F2168" s="116">
        <v>11.8</v>
      </c>
      <c r="G2168" s="114" t="s">
        <v>746</v>
      </c>
      <c r="H2168" s="116">
        <v>0</v>
      </c>
      <c r="I2168" s="114" t="s">
        <v>747</v>
      </c>
      <c r="J2168" s="117">
        <v>11.8</v>
      </c>
    </row>
    <row r="2169" spans="1:10" ht="25.5">
      <c r="A2169" s="113"/>
      <c r="B2169" s="114"/>
      <c r="C2169" s="114"/>
      <c r="D2169" s="115"/>
      <c r="E2169" s="114" t="s">
        <v>748</v>
      </c>
      <c r="F2169" s="116">
        <v>27.35</v>
      </c>
      <c r="G2169" s="114"/>
      <c r="H2169" s="460" t="s">
        <v>749</v>
      </c>
      <c r="I2169" s="460"/>
      <c r="J2169" s="117">
        <v>131.61000000000001</v>
      </c>
    </row>
    <row r="2170" spans="1:10" ht="26.25" thickBot="1">
      <c r="A2170" s="118"/>
      <c r="B2170" s="119"/>
      <c r="C2170" s="119"/>
      <c r="D2170" s="120"/>
      <c r="E2170" s="119"/>
      <c r="F2170" s="119"/>
      <c r="G2170" s="119" t="s">
        <v>750</v>
      </c>
      <c r="H2170" s="121" t="s">
        <v>1502</v>
      </c>
      <c r="I2170" s="119" t="s">
        <v>752</v>
      </c>
      <c r="J2170" s="122">
        <v>1052.8800000000001</v>
      </c>
    </row>
    <row r="2171" spans="1:10" ht="15" thickTop="1">
      <c r="A2171" s="123"/>
      <c r="B2171" s="85"/>
      <c r="C2171" s="85"/>
      <c r="D2171" s="58"/>
      <c r="E2171" s="85"/>
      <c r="F2171" s="85"/>
      <c r="G2171" s="85"/>
      <c r="H2171" s="85"/>
      <c r="I2171" s="85"/>
      <c r="J2171" s="124"/>
    </row>
    <row r="2172" spans="1:10" ht="30">
      <c r="A2172" s="109" t="s">
        <v>563</v>
      </c>
      <c r="B2172" s="46" t="s">
        <v>1</v>
      </c>
      <c r="C2172" s="46" t="s">
        <v>2</v>
      </c>
      <c r="D2172" s="55" t="s">
        <v>3</v>
      </c>
      <c r="E2172" s="457" t="s">
        <v>742</v>
      </c>
      <c r="F2172" s="457"/>
      <c r="G2172" s="46" t="s">
        <v>4</v>
      </c>
      <c r="H2172" s="46" t="s">
        <v>5</v>
      </c>
      <c r="I2172" s="46" t="s">
        <v>6</v>
      </c>
      <c r="J2172" s="110" t="s">
        <v>7</v>
      </c>
    </row>
    <row r="2173" spans="1:10" ht="25.5">
      <c r="A2173" s="125" t="s">
        <v>753</v>
      </c>
      <c r="B2173" s="60" t="s">
        <v>564</v>
      </c>
      <c r="C2173" s="60" t="s">
        <v>246</v>
      </c>
      <c r="D2173" s="59" t="s">
        <v>565</v>
      </c>
      <c r="E2173" s="458">
        <v>0</v>
      </c>
      <c r="F2173" s="458"/>
      <c r="G2173" s="60" t="s">
        <v>220</v>
      </c>
      <c r="H2173" s="86">
        <v>1</v>
      </c>
      <c r="I2173" s="87">
        <v>75.150000000000006</v>
      </c>
      <c r="J2173" s="126">
        <v>75.150000000000006</v>
      </c>
    </row>
    <row r="2174" spans="1:10">
      <c r="A2174" s="129" t="s">
        <v>743</v>
      </c>
      <c r="B2174" s="64" t="s">
        <v>1621</v>
      </c>
      <c r="C2174" s="64" t="s">
        <v>246</v>
      </c>
      <c r="D2174" s="63" t="s">
        <v>1622</v>
      </c>
      <c r="E2174" s="456" t="s">
        <v>744</v>
      </c>
      <c r="F2174" s="456"/>
      <c r="G2174" s="64" t="s">
        <v>14</v>
      </c>
      <c r="H2174" s="90">
        <v>0.5</v>
      </c>
      <c r="I2174" s="91">
        <v>26.18</v>
      </c>
      <c r="J2174" s="130">
        <v>13.09</v>
      </c>
    </row>
    <row r="2175" spans="1:10">
      <c r="A2175" s="129" t="s">
        <v>743</v>
      </c>
      <c r="B2175" s="64" t="s">
        <v>1623</v>
      </c>
      <c r="C2175" s="64" t="s">
        <v>246</v>
      </c>
      <c r="D2175" s="63" t="s">
        <v>1624</v>
      </c>
      <c r="E2175" s="456" t="s">
        <v>766</v>
      </c>
      <c r="F2175" s="456"/>
      <c r="G2175" s="64" t="s">
        <v>220</v>
      </c>
      <c r="H2175" s="90">
        <v>1</v>
      </c>
      <c r="I2175" s="91">
        <v>51.41</v>
      </c>
      <c r="J2175" s="130">
        <v>51.41</v>
      </c>
    </row>
    <row r="2176" spans="1:10">
      <c r="A2176" s="129" t="s">
        <v>743</v>
      </c>
      <c r="B2176" s="64" t="s">
        <v>1625</v>
      </c>
      <c r="C2176" s="64" t="s">
        <v>246</v>
      </c>
      <c r="D2176" s="63" t="s">
        <v>1626</v>
      </c>
      <c r="E2176" s="456" t="s">
        <v>744</v>
      </c>
      <c r="F2176" s="456"/>
      <c r="G2176" s="64" t="s">
        <v>14</v>
      </c>
      <c r="H2176" s="90">
        <v>0.5</v>
      </c>
      <c r="I2176" s="91">
        <v>21.1</v>
      </c>
      <c r="J2176" s="130">
        <v>10.55</v>
      </c>
    </row>
    <row r="2177" spans="1:10">
      <c r="A2177" s="129" t="s">
        <v>743</v>
      </c>
      <c r="B2177" s="64" t="s">
        <v>1627</v>
      </c>
      <c r="C2177" s="64" t="s">
        <v>246</v>
      </c>
      <c r="D2177" s="63" t="s">
        <v>1628</v>
      </c>
      <c r="E2177" s="456" t="s">
        <v>766</v>
      </c>
      <c r="F2177" s="456"/>
      <c r="G2177" s="64" t="s">
        <v>70</v>
      </c>
      <c r="H2177" s="90">
        <v>0.28000000000000003</v>
      </c>
      <c r="I2177" s="91">
        <v>0.36</v>
      </c>
      <c r="J2177" s="130">
        <v>0.1</v>
      </c>
    </row>
    <row r="2178" spans="1:10" ht="25.5">
      <c r="A2178" s="113"/>
      <c r="B2178" s="114"/>
      <c r="C2178" s="114"/>
      <c r="D2178" s="115"/>
      <c r="E2178" s="114" t="s">
        <v>745</v>
      </c>
      <c r="F2178" s="116">
        <v>23.64</v>
      </c>
      <c r="G2178" s="114" t="s">
        <v>746</v>
      </c>
      <c r="H2178" s="116">
        <v>0</v>
      </c>
      <c r="I2178" s="114" t="s">
        <v>747</v>
      </c>
      <c r="J2178" s="117">
        <v>23.64</v>
      </c>
    </row>
    <row r="2179" spans="1:10" ht="25.5">
      <c r="A2179" s="113"/>
      <c r="B2179" s="114"/>
      <c r="C2179" s="114"/>
      <c r="D2179" s="115"/>
      <c r="E2179" s="114" t="s">
        <v>748</v>
      </c>
      <c r="F2179" s="116">
        <v>19.71</v>
      </c>
      <c r="G2179" s="114"/>
      <c r="H2179" s="460" t="s">
        <v>749</v>
      </c>
      <c r="I2179" s="460"/>
      <c r="J2179" s="117">
        <v>94.86</v>
      </c>
    </row>
    <row r="2180" spans="1:10" ht="26.25" thickBot="1">
      <c r="A2180" s="118"/>
      <c r="B2180" s="119"/>
      <c r="C2180" s="119"/>
      <c r="D2180" s="120"/>
      <c r="E2180" s="119"/>
      <c r="F2180" s="119"/>
      <c r="G2180" s="119" t="s">
        <v>750</v>
      </c>
      <c r="H2180" s="121" t="s">
        <v>1285</v>
      </c>
      <c r="I2180" s="119" t="s">
        <v>752</v>
      </c>
      <c r="J2180" s="122">
        <v>189.72</v>
      </c>
    </row>
    <row r="2181" spans="1:10" ht="15" thickTop="1">
      <c r="A2181" s="123"/>
      <c r="B2181" s="85"/>
      <c r="C2181" s="85"/>
      <c r="D2181" s="58"/>
      <c r="E2181" s="85"/>
      <c r="F2181" s="85"/>
      <c r="G2181" s="85"/>
      <c r="H2181" s="85"/>
      <c r="I2181" s="85"/>
      <c r="J2181" s="124"/>
    </row>
    <row r="2182" spans="1:10" ht="30">
      <c r="A2182" s="109" t="s">
        <v>566</v>
      </c>
      <c r="B2182" s="46" t="s">
        <v>1</v>
      </c>
      <c r="C2182" s="46" t="s">
        <v>2</v>
      </c>
      <c r="D2182" s="55" t="s">
        <v>3</v>
      </c>
      <c r="E2182" s="457" t="s">
        <v>742</v>
      </c>
      <c r="F2182" s="457"/>
      <c r="G2182" s="46" t="s">
        <v>4</v>
      </c>
      <c r="H2182" s="46" t="s">
        <v>5</v>
      </c>
      <c r="I2182" s="46" t="s">
        <v>6</v>
      </c>
      <c r="J2182" s="110" t="s">
        <v>7</v>
      </c>
    </row>
    <row r="2183" spans="1:10" ht="38.25">
      <c r="A2183" s="125" t="s">
        <v>753</v>
      </c>
      <c r="B2183" s="60" t="s">
        <v>567</v>
      </c>
      <c r="C2183" s="60" t="s">
        <v>12</v>
      </c>
      <c r="D2183" s="59" t="s">
        <v>568</v>
      </c>
      <c r="E2183" s="458" t="s">
        <v>1278</v>
      </c>
      <c r="F2183" s="458"/>
      <c r="G2183" s="60" t="s">
        <v>220</v>
      </c>
      <c r="H2183" s="86">
        <v>1</v>
      </c>
      <c r="I2183" s="87">
        <v>142.82</v>
      </c>
      <c r="J2183" s="126">
        <v>142.82</v>
      </c>
    </row>
    <row r="2184" spans="1:10" ht="25.5">
      <c r="A2184" s="127" t="s">
        <v>755</v>
      </c>
      <c r="B2184" s="62" t="s">
        <v>1279</v>
      </c>
      <c r="C2184" s="62" t="s">
        <v>12</v>
      </c>
      <c r="D2184" s="61" t="s">
        <v>1280</v>
      </c>
      <c r="E2184" s="459" t="s">
        <v>758</v>
      </c>
      <c r="F2184" s="459"/>
      <c r="G2184" s="62" t="s">
        <v>14</v>
      </c>
      <c r="H2184" s="88">
        <v>9.6000000000000002E-2</v>
      </c>
      <c r="I2184" s="89">
        <v>25.5</v>
      </c>
      <c r="J2184" s="128">
        <v>2.44</v>
      </c>
    </row>
    <row r="2185" spans="1:10" ht="25.5">
      <c r="A2185" s="127" t="s">
        <v>755</v>
      </c>
      <c r="B2185" s="62" t="s">
        <v>776</v>
      </c>
      <c r="C2185" s="62" t="s">
        <v>12</v>
      </c>
      <c r="D2185" s="61" t="s">
        <v>777</v>
      </c>
      <c r="E2185" s="459" t="s">
        <v>758</v>
      </c>
      <c r="F2185" s="459"/>
      <c r="G2185" s="62" t="s">
        <v>14</v>
      </c>
      <c r="H2185" s="88">
        <v>3.0300000000000001E-2</v>
      </c>
      <c r="I2185" s="89">
        <v>19.850000000000001</v>
      </c>
      <c r="J2185" s="128">
        <v>0.6</v>
      </c>
    </row>
    <row r="2186" spans="1:10" ht="25.5">
      <c r="A2186" s="129" t="s">
        <v>743</v>
      </c>
      <c r="B2186" s="64" t="s">
        <v>1629</v>
      </c>
      <c r="C2186" s="64" t="s">
        <v>12</v>
      </c>
      <c r="D2186" s="63" t="s">
        <v>1630</v>
      </c>
      <c r="E2186" s="456" t="s">
        <v>766</v>
      </c>
      <c r="F2186" s="456"/>
      <c r="G2186" s="64" t="s">
        <v>220</v>
      </c>
      <c r="H2186" s="90">
        <v>1</v>
      </c>
      <c r="I2186" s="91">
        <v>139.69999999999999</v>
      </c>
      <c r="J2186" s="130">
        <v>139.69999999999999</v>
      </c>
    </row>
    <row r="2187" spans="1:10" ht="25.5">
      <c r="A2187" s="129" t="s">
        <v>743</v>
      </c>
      <c r="B2187" s="64" t="s">
        <v>1484</v>
      </c>
      <c r="C2187" s="64" t="s">
        <v>12</v>
      </c>
      <c r="D2187" s="63" t="s">
        <v>1485</v>
      </c>
      <c r="E2187" s="456" t="s">
        <v>766</v>
      </c>
      <c r="F2187" s="456"/>
      <c r="G2187" s="64" t="s">
        <v>220</v>
      </c>
      <c r="H2187" s="90">
        <v>2.1000000000000001E-2</v>
      </c>
      <c r="I2187" s="91">
        <v>4.24</v>
      </c>
      <c r="J2187" s="130">
        <v>0.08</v>
      </c>
    </row>
    <row r="2188" spans="1:10" ht="25.5">
      <c r="A2188" s="113"/>
      <c r="B2188" s="114"/>
      <c r="C2188" s="114"/>
      <c r="D2188" s="115"/>
      <c r="E2188" s="114" t="s">
        <v>745</v>
      </c>
      <c r="F2188" s="116">
        <v>2.5299999999999998</v>
      </c>
      <c r="G2188" s="114" t="s">
        <v>746</v>
      </c>
      <c r="H2188" s="116">
        <v>0</v>
      </c>
      <c r="I2188" s="114" t="s">
        <v>747</v>
      </c>
      <c r="J2188" s="117">
        <v>2.5299999999999998</v>
      </c>
    </row>
    <row r="2189" spans="1:10" ht="25.5">
      <c r="A2189" s="113"/>
      <c r="B2189" s="114"/>
      <c r="C2189" s="114"/>
      <c r="D2189" s="115"/>
      <c r="E2189" s="114" t="s">
        <v>748</v>
      </c>
      <c r="F2189" s="116">
        <v>37.47</v>
      </c>
      <c r="G2189" s="114"/>
      <c r="H2189" s="460" t="s">
        <v>749</v>
      </c>
      <c r="I2189" s="460"/>
      <c r="J2189" s="117">
        <v>180.29</v>
      </c>
    </row>
    <row r="2190" spans="1:10" ht="26.25" thickBot="1">
      <c r="A2190" s="118"/>
      <c r="B2190" s="119"/>
      <c r="C2190" s="119"/>
      <c r="D2190" s="120"/>
      <c r="E2190" s="119"/>
      <c r="F2190" s="119"/>
      <c r="G2190" s="119" t="s">
        <v>750</v>
      </c>
      <c r="H2190" s="121" t="s">
        <v>800</v>
      </c>
      <c r="I2190" s="119" t="s">
        <v>752</v>
      </c>
      <c r="J2190" s="122">
        <v>1081.74</v>
      </c>
    </row>
    <row r="2191" spans="1:10" ht="15" thickTop="1">
      <c r="A2191" s="123"/>
      <c r="B2191" s="85"/>
      <c r="C2191" s="85"/>
      <c r="D2191" s="58"/>
      <c r="E2191" s="85"/>
      <c r="F2191" s="85"/>
      <c r="G2191" s="85"/>
      <c r="H2191" s="85"/>
      <c r="I2191" s="85"/>
      <c r="J2191" s="124"/>
    </row>
    <row r="2192" spans="1:10" ht="30">
      <c r="A2192" s="109" t="s">
        <v>569</v>
      </c>
      <c r="B2192" s="46" t="s">
        <v>1</v>
      </c>
      <c r="C2192" s="46" t="s">
        <v>2</v>
      </c>
      <c r="D2192" s="55" t="s">
        <v>3</v>
      </c>
      <c r="E2192" s="457" t="s">
        <v>742</v>
      </c>
      <c r="F2192" s="457"/>
      <c r="G2192" s="46" t="s">
        <v>4</v>
      </c>
      <c r="H2192" s="46" t="s">
        <v>5</v>
      </c>
      <c r="I2192" s="46" t="s">
        <v>6</v>
      </c>
      <c r="J2192" s="110" t="s">
        <v>7</v>
      </c>
    </row>
    <row r="2193" spans="1:10" ht="38.25">
      <c r="A2193" s="125" t="s">
        <v>753</v>
      </c>
      <c r="B2193" s="60" t="s">
        <v>567</v>
      </c>
      <c r="C2193" s="60" t="s">
        <v>12</v>
      </c>
      <c r="D2193" s="59" t="s">
        <v>568</v>
      </c>
      <c r="E2193" s="458" t="s">
        <v>1278</v>
      </c>
      <c r="F2193" s="458"/>
      <c r="G2193" s="60" t="s">
        <v>220</v>
      </c>
      <c r="H2193" s="86">
        <v>1</v>
      </c>
      <c r="I2193" s="87">
        <v>142.82</v>
      </c>
      <c r="J2193" s="126">
        <v>142.82</v>
      </c>
    </row>
    <row r="2194" spans="1:10" ht="25.5">
      <c r="A2194" s="127" t="s">
        <v>755</v>
      </c>
      <c r="B2194" s="62" t="s">
        <v>1279</v>
      </c>
      <c r="C2194" s="62" t="s">
        <v>12</v>
      </c>
      <c r="D2194" s="61" t="s">
        <v>1280</v>
      </c>
      <c r="E2194" s="459" t="s">
        <v>758</v>
      </c>
      <c r="F2194" s="459"/>
      <c r="G2194" s="62" t="s">
        <v>14</v>
      </c>
      <c r="H2194" s="88">
        <v>9.6000000000000002E-2</v>
      </c>
      <c r="I2194" s="89">
        <v>25.5</v>
      </c>
      <c r="J2194" s="128">
        <v>2.44</v>
      </c>
    </row>
    <row r="2195" spans="1:10" ht="25.5">
      <c r="A2195" s="127" t="s">
        <v>755</v>
      </c>
      <c r="B2195" s="62" t="s">
        <v>776</v>
      </c>
      <c r="C2195" s="62" t="s">
        <v>12</v>
      </c>
      <c r="D2195" s="61" t="s">
        <v>777</v>
      </c>
      <c r="E2195" s="459" t="s">
        <v>758</v>
      </c>
      <c r="F2195" s="459"/>
      <c r="G2195" s="62" t="s">
        <v>14</v>
      </c>
      <c r="H2195" s="88">
        <v>3.0300000000000001E-2</v>
      </c>
      <c r="I2195" s="89">
        <v>19.850000000000001</v>
      </c>
      <c r="J2195" s="128">
        <v>0.6</v>
      </c>
    </row>
    <row r="2196" spans="1:10" ht="25.5">
      <c r="A2196" s="129" t="s">
        <v>743</v>
      </c>
      <c r="B2196" s="64" t="s">
        <v>1629</v>
      </c>
      <c r="C2196" s="64" t="s">
        <v>12</v>
      </c>
      <c r="D2196" s="63" t="s">
        <v>1630</v>
      </c>
      <c r="E2196" s="456" t="s">
        <v>766</v>
      </c>
      <c r="F2196" s="456"/>
      <c r="G2196" s="64" t="s">
        <v>220</v>
      </c>
      <c r="H2196" s="90">
        <v>1</v>
      </c>
      <c r="I2196" s="91">
        <v>139.69999999999999</v>
      </c>
      <c r="J2196" s="130">
        <v>139.69999999999999</v>
      </c>
    </row>
    <row r="2197" spans="1:10" ht="25.5">
      <c r="A2197" s="129" t="s">
        <v>743</v>
      </c>
      <c r="B2197" s="64" t="s">
        <v>1484</v>
      </c>
      <c r="C2197" s="64" t="s">
        <v>12</v>
      </c>
      <c r="D2197" s="63" t="s">
        <v>1485</v>
      </c>
      <c r="E2197" s="456" t="s">
        <v>766</v>
      </c>
      <c r="F2197" s="456"/>
      <c r="G2197" s="64" t="s">
        <v>220</v>
      </c>
      <c r="H2197" s="90">
        <v>2.1000000000000001E-2</v>
      </c>
      <c r="I2197" s="91">
        <v>4.24</v>
      </c>
      <c r="J2197" s="130">
        <v>0.08</v>
      </c>
    </row>
    <row r="2198" spans="1:10" ht="25.5">
      <c r="A2198" s="113"/>
      <c r="B2198" s="114"/>
      <c r="C2198" s="114"/>
      <c r="D2198" s="115"/>
      <c r="E2198" s="114" t="s">
        <v>745</v>
      </c>
      <c r="F2198" s="116">
        <v>2.5299999999999998</v>
      </c>
      <c r="G2198" s="114" t="s">
        <v>746</v>
      </c>
      <c r="H2198" s="116">
        <v>0</v>
      </c>
      <c r="I2198" s="114" t="s">
        <v>747</v>
      </c>
      <c r="J2198" s="117">
        <v>2.5299999999999998</v>
      </c>
    </row>
    <row r="2199" spans="1:10" ht="25.5">
      <c r="A2199" s="113"/>
      <c r="B2199" s="114"/>
      <c r="C2199" s="114"/>
      <c r="D2199" s="115"/>
      <c r="E2199" s="114" t="s">
        <v>748</v>
      </c>
      <c r="F2199" s="116">
        <v>37.47</v>
      </c>
      <c r="G2199" s="114"/>
      <c r="H2199" s="460" t="s">
        <v>749</v>
      </c>
      <c r="I2199" s="460"/>
      <c r="J2199" s="117">
        <v>180.29</v>
      </c>
    </row>
    <row r="2200" spans="1:10" ht="26.25" thickBot="1">
      <c r="A2200" s="118"/>
      <c r="B2200" s="119"/>
      <c r="C2200" s="119"/>
      <c r="D2200" s="120"/>
      <c r="E2200" s="119"/>
      <c r="F2200" s="119"/>
      <c r="G2200" s="119" t="s">
        <v>750</v>
      </c>
      <c r="H2200" s="121" t="s">
        <v>1285</v>
      </c>
      <c r="I2200" s="119" t="s">
        <v>752</v>
      </c>
      <c r="J2200" s="122">
        <v>360.58</v>
      </c>
    </row>
    <row r="2201" spans="1:10" ht="15" thickTop="1">
      <c r="A2201" s="123"/>
      <c r="B2201" s="85"/>
      <c r="C2201" s="85"/>
      <c r="D2201" s="58"/>
      <c r="E2201" s="85"/>
      <c r="F2201" s="85"/>
      <c r="G2201" s="85"/>
      <c r="H2201" s="85"/>
      <c r="I2201" s="85"/>
      <c r="J2201" s="124"/>
    </row>
    <row r="2202" spans="1:10" ht="30">
      <c r="A2202" s="109" t="s">
        <v>570</v>
      </c>
      <c r="B2202" s="46" t="s">
        <v>1</v>
      </c>
      <c r="C2202" s="46" t="s">
        <v>2</v>
      </c>
      <c r="D2202" s="55" t="s">
        <v>3</v>
      </c>
      <c r="E2202" s="457" t="s">
        <v>742</v>
      </c>
      <c r="F2202" s="457"/>
      <c r="G2202" s="46" t="s">
        <v>4</v>
      </c>
      <c r="H2202" s="46" t="s">
        <v>5</v>
      </c>
      <c r="I2202" s="46" t="s">
        <v>6</v>
      </c>
      <c r="J2202" s="110" t="s">
        <v>7</v>
      </c>
    </row>
    <row r="2203" spans="1:10" ht="38.25">
      <c r="A2203" s="125" t="s">
        <v>753</v>
      </c>
      <c r="B2203" s="60" t="s">
        <v>218</v>
      </c>
      <c r="C2203" s="60" t="s">
        <v>12</v>
      </c>
      <c r="D2203" s="59" t="s">
        <v>219</v>
      </c>
      <c r="E2203" s="458" t="s">
        <v>1278</v>
      </c>
      <c r="F2203" s="458"/>
      <c r="G2203" s="60" t="s">
        <v>220</v>
      </c>
      <c r="H2203" s="86">
        <v>1</v>
      </c>
      <c r="I2203" s="87">
        <v>381.25</v>
      </c>
      <c r="J2203" s="126">
        <v>381.25</v>
      </c>
    </row>
    <row r="2204" spans="1:10" ht="25.5">
      <c r="A2204" s="127" t="s">
        <v>755</v>
      </c>
      <c r="B2204" s="62" t="s">
        <v>776</v>
      </c>
      <c r="C2204" s="62" t="s">
        <v>12</v>
      </c>
      <c r="D2204" s="61" t="s">
        <v>777</v>
      </c>
      <c r="E2204" s="459" t="s">
        <v>758</v>
      </c>
      <c r="F2204" s="459"/>
      <c r="G2204" s="62" t="s">
        <v>14</v>
      </c>
      <c r="H2204" s="88">
        <v>0.29880000000000001</v>
      </c>
      <c r="I2204" s="89">
        <v>19.850000000000001</v>
      </c>
      <c r="J2204" s="128">
        <v>5.93</v>
      </c>
    </row>
    <row r="2205" spans="1:10" ht="25.5">
      <c r="A2205" s="127" t="s">
        <v>755</v>
      </c>
      <c r="B2205" s="62" t="s">
        <v>1279</v>
      </c>
      <c r="C2205" s="62" t="s">
        <v>12</v>
      </c>
      <c r="D2205" s="61" t="s">
        <v>1280</v>
      </c>
      <c r="E2205" s="459" t="s">
        <v>758</v>
      </c>
      <c r="F2205" s="459"/>
      <c r="G2205" s="62" t="s">
        <v>14</v>
      </c>
      <c r="H2205" s="88">
        <v>0.94850000000000001</v>
      </c>
      <c r="I2205" s="89">
        <v>25.5</v>
      </c>
      <c r="J2205" s="128">
        <v>24.18</v>
      </c>
    </row>
    <row r="2206" spans="1:10" ht="25.5">
      <c r="A2206" s="129" t="s">
        <v>743</v>
      </c>
      <c r="B2206" s="64" t="s">
        <v>1281</v>
      </c>
      <c r="C2206" s="64" t="s">
        <v>12</v>
      </c>
      <c r="D2206" s="63" t="s">
        <v>1282</v>
      </c>
      <c r="E2206" s="456" t="s">
        <v>766</v>
      </c>
      <c r="F2206" s="456"/>
      <c r="G2206" s="64" t="s">
        <v>220</v>
      </c>
      <c r="H2206" s="90">
        <v>1</v>
      </c>
      <c r="I2206" s="91">
        <v>229.16</v>
      </c>
      <c r="J2206" s="130">
        <v>229.16</v>
      </c>
    </row>
    <row r="2207" spans="1:10" ht="38.25">
      <c r="A2207" s="129" t="s">
        <v>743</v>
      </c>
      <c r="B2207" s="64" t="s">
        <v>1283</v>
      </c>
      <c r="C2207" s="64" t="s">
        <v>12</v>
      </c>
      <c r="D2207" s="63" t="s">
        <v>1284</v>
      </c>
      <c r="E2207" s="456" t="s">
        <v>766</v>
      </c>
      <c r="F2207" s="456"/>
      <c r="G2207" s="64" t="s">
        <v>220</v>
      </c>
      <c r="H2207" s="90">
        <v>6</v>
      </c>
      <c r="I2207" s="91">
        <v>20.329999999999998</v>
      </c>
      <c r="J2207" s="130">
        <v>121.98</v>
      </c>
    </row>
    <row r="2208" spans="1:10" ht="25.5">
      <c r="A2208" s="113"/>
      <c r="B2208" s="114"/>
      <c r="C2208" s="114"/>
      <c r="D2208" s="115"/>
      <c r="E2208" s="114" t="s">
        <v>745</v>
      </c>
      <c r="F2208" s="116">
        <v>25.06</v>
      </c>
      <c r="G2208" s="114" t="s">
        <v>746</v>
      </c>
      <c r="H2208" s="116">
        <v>0</v>
      </c>
      <c r="I2208" s="114" t="s">
        <v>747</v>
      </c>
      <c r="J2208" s="117">
        <v>25.06</v>
      </c>
    </row>
    <row r="2209" spans="1:10" ht="25.5">
      <c r="A2209" s="113"/>
      <c r="B2209" s="114"/>
      <c r="C2209" s="114"/>
      <c r="D2209" s="115"/>
      <c r="E2209" s="114" t="s">
        <v>748</v>
      </c>
      <c r="F2209" s="116">
        <v>100.04</v>
      </c>
      <c r="G2209" s="114"/>
      <c r="H2209" s="460" t="s">
        <v>749</v>
      </c>
      <c r="I2209" s="460"/>
      <c r="J2209" s="117">
        <v>481.29</v>
      </c>
    </row>
    <row r="2210" spans="1:10" ht="26.25" thickBot="1">
      <c r="A2210" s="118"/>
      <c r="B2210" s="119"/>
      <c r="C2210" s="119"/>
      <c r="D2210" s="120"/>
      <c r="E2210" s="119"/>
      <c r="F2210" s="119"/>
      <c r="G2210" s="119" t="s">
        <v>750</v>
      </c>
      <c r="H2210" s="121" t="s">
        <v>800</v>
      </c>
      <c r="I2210" s="119" t="s">
        <v>752</v>
      </c>
      <c r="J2210" s="122">
        <v>2887.74</v>
      </c>
    </row>
    <row r="2211" spans="1:10" ht="15" thickTop="1">
      <c r="A2211" s="123"/>
      <c r="B2211" s="85"/>
      <c r="C2211" s="85"/>
      <c r="D2211" s="58"/>
      <c r="E2211" s="85"/>
      <c r="F2211" s="85"/>
      <c r="G2211" s="85"/>
      <c r="H2211" s="85"/>
      <c r="I2211" s="85"/>
      <c r="J2211" s="124"/>
    </row>
    <row r="2212" spans="1:10" ht="30">
      <c r="A2212" s="109" t="s">
        <v>571</v>
      </c>
      <c r="B2212" s="46" t="s">
        <v>1</v>
      </c>
      <c r="C2212" s="46" t="s">
        <v>2</v>
      </c>
      <c r="D2212" s="55" t="s">
        <v>3</v>
      </c>
      <c r="E2212" s="457" t="s">
        <v>742</v>
      </c>
      <c r="F2212" s="457"/>
      <c r="G2212" s="46" t="s">
        <v>4</v>
      </c>
      <c r="H2212" s="46" t="s">
        <v>5</v>
      </c>
      <c r="I2212" s="46" t="s">
        <v>6</v>
      </c>
      <c r="J2212" s="110" t="s">
        <v>7</v>
      </c>
    </row>
    <row r="2213" spans="1:10" ht="38.25">
      <c r="A2213" s="125" t="s">
        <v>753</v>
      </c>
      <c r="B2213" s="60" t="s">
        <v>218</v>
      </c>
      <c r="C2213" s="60" t="s">
        <v>12</v>
      </c>
      <c r="D2213" s="59" t="s">
        <v>219</v>
      </c>
      <c r="E2213" s="458" t="s">
        <v>1278</v>
      </c>
      <c r="F2213" s="458"/>
      <c r="G2213" s="60" t="s">
        <v>220</v>
      </c>
      <c r="H2213" s="86">
        <v>1</v>
      </c>
      <c r="I2213" s="87">
        <v>381.25</v>
      </c>
      <c r="J2213" s="126">
        <v>381.25</v>
      </c>
    </row>
    <row r="2214" spans="1:10" ht="25.5">
      <c r="A2214" s="127" t="s">
        <v>755</v>
      </c>
      <c r="B2214" s="62" t="s">
        <v>776</v>
      </c>
      <c r="C2214" s="62" t="s">
        <v>12</v>
      </c>
      <c r="D2214" s="61" t="s">
        <v>777</v>
      </c>
      <c r="E2214" s="459" t="s">
        <v>758</v>
      </c>
      <c r="F2214" s="459"/>
      <c r="G2214" s="62" t="s">
        <v>14</v>
      </c>
      <c r="H2214" s="88">
        <v>0.29880000000000001</v>
      </c>
      <c r="I2214" s="89">
        <v>19.850000000000001</v>
      </c>
      <c r="J2214" s="128">
        <v>5.93</v>
      </c>
    </row>
    <row r="2215" spans="1:10" ht="25.5">
      <c r="A2215" s="127" t="s">
        <v>755</v>
      </c>
      <c r="B2215" s="62" t="s">
        <v>1279</v>
      </c>
      <c r="C2215" s="62" t="s">
        <v>12</v>
      </c>
      <c r="D2215" s="61" t="s">
        <v>1280</v>
      </c>
      <c r="E2215" s="459" t="s">
        <v>758</v>
      </c>
      <c r="F2215" s="459"/>
      <c r="G2215" s="62" t="s">
        <v>14</v>
      </c>
      <c r="H2215" s="88">
        <v>0.94850000000000001</v>
      </c>
      <c r="I2215" s="89">
        <v>25.5</v>
      </c>
      <c r="J2215" s="128">
        <v>24.18</v>
      </c>
    </row>
    <row r="2216" spans="1:10" ht="25.5">
      <c r="A2216" s="129" t="s">
        <v>743</v>
      </c>
      <c r="B2216" s="64" t="s">
        <v>1281</v>
      </c>
      <c r="C2216" s="64" t="s">
        <v>12</v>
      </c>
      <c r="D2216" s="63" t="s">
        <v>1282</v>
      </c>
      <c r="E2216" s="456" t="s">
        <v>766</v>
      </c>
      <c r="F2216" s="456"/>
      <c r="G2216" s="64" t="s">
        <v>220</v>
      </c>
      <c r="H2216" s="90">
        <v>1</v>
      </c>
      <c r="I2216" s="91">
        <v>229.16</v>
      </c>
      <c r="J2216" s="130">
        <v>229.16</v>
      </c>
    </row>
    <row r="2217" spans="1:10" ht="38.25">
      <c r="A2217" s="129" t="s">
        <v>743</v>
      </c>
      <c r="B2217" s="64" t="s">
        <v>1283</v>
      </c>
      <c r="C2217" s="64" t="s">
        <v>12</v>
      </c>
      <c r="D2217" s="63" t="s">
        <v>1284</v>
      </c>
      <c r="E2217" s="456" t="s">
        <v>766</v>
      </c>
      <c r="F2217" s="456"/>
      <c r="G2217" s="64" t="s">
        <v>220</v>
      </c>
      <c r="H2217" s="90">
        <v>6</v>
      </c>
      <c r="I2217" s="91">
        <v>20.329999999999998</v>
      </c>
      <c r="J2217" s="130">
        <v>121.98</v>
      </c>
    </row>
    <row r="2218" spans="1:10" ht="25.5">
      <c r="A2218" s="113"/>
      <c r="B2218" s="114"/>
      <c r="C2218" s="114"/>
      <c r="D2218" s="115"/>
      <c r="E2218" s="114" t="s">
        <v>745</v>
      </c>
      <c r="F2218" s="116">
        <v>25.06</v>
      </c>
      <c r="G2218" s="114" t="s">
        <v>746</v>
      </c>
      <c r="H2218" s="116">
        <v>0</v>
      </c>
      <c r="I2218" s="114" t="s">
        <v>747</v>
      </c>
      <c r="J2218" s="117">
        <v>25.06</v>
      </c>
    </row>
    <row r="2219" spans="1:10" ht="25.5">
      <c r="A2219" s="113"/>
      <c r="B2219" s="114"/>
      <c r="C2219" s="114"/>
      <c r="D2219" s="115"/>
      <c r="E2219" s="114" t="s">
        <v>748</v>
      </c>
      <c r="F2219" s="116">
        <v>100.04</v>
      </c>
      <c r="G2219" s="114"/>
      <c r="H2219" s="460" t="s">
        <v>749</v>
      </c>
      <c r="I2219" s="460"/>
      <c r="J2219" s="117">
        <v>481.29</v>
      </c>
    </row>
    <row r="2220" spans="1:10" ht="26.25" thickBot="1">
      <c r="A2220" s="118"/>
      <c r="B2220" s="119"/>
      <c r="C2220" s="119"/>
      <c r="D2220" s="120"/>
      <c r="E2220" s="119"/>
      <c r="F2220" s="119"/>
      <c r="G2220" s="119" t="s">
        <v>750</v>
      </c>
      <c r="H2220" s="121" t="s">
        <v>1438</v>
      </c>
      <c r="I2220" s="119" t="s">
        <v>752</v>
      </c>
      <c r="J2220" s="122">
        <v>1443.87</v>
      </c>
    </row>
    <row r="2221" spans="1:10" ht="15" thickTop="1">
      <c r="A2221" s="123"/>
      <c r="B2221" s="85"/>
      <c r="C2221" s="85"/>
      <c r="D2221" s="58"/>
      <c r="E2221" s="85"/>
      <c r="F2221" s="85"/>
      <c r="G2221" s="85"/>
      <c r="H2221" s="85"/>
      <c r="I2221" s="85"/>
      <c r="J2221" s="124"/>
    </row>
    <row r="2222" spans="1:10" ht="30">
      <c r="A2222" s="109" t="s">
        <v>572</v>
      </c>
      <c r="B2222" s="46" t="s">
        <v>1</v>
      </c>
      <c r="C2222" s="46" t="s">
        <v>2</v>
      </c>
      <c r="D2222" s="55" t="s">
        <v>3</v>
      </c>
      <c r="E2222" s="457" t="s">
        <v>742</v>
      </c>
      <c r="F2222" s="457"/>
      <c r="G2222" s="46" t="s">
        <v>4</v>
      </c>
      <c r="H2222" s="46" t="s">
        <v>5</v>
      </c>
      <c r="I2222" s="46" t="s">
        <v>6</v>
      </c>
      <c r="J2222" s="110" t="s">
        <v>7</v>
      </c>
    </row>
    <row r="2223" spans="1:10" ht="38.25">
      <c r="A2223" s="125" t="s">
        <v>753</v>
      </c>
      <c r="B2223" s="60" t="s">
        <v>573</v>
      </c>
      <c r="C2223" s="60" t="s">
        <v>12</v>
      </c>
      <c r="D2223" s="59" t="s">
        <v>574</v>
      </c>
      <c r="E2223" s="458" t="s">
        <v>1278</v>
      </c>
      <c r="F2223" s="458"/>
      <c r="G2223" s="60" t="s">
        <v>220</v>
      </c>
      <c r="H2223" s="86">
        <v>1</v>
      </c>
      <c r="I2223" s="87">
        <v>406.6</v>
      </c>
      <c r="J2223" s="126">
        <v>406.6</v>
      </c>
    </row>
    <row r="2224" spans="1:10" ht="25.5">
      <c r="A2224" s="127" t="s">
        <v>755</v>
      </c>
      <c r="B2224" s="62" t="s">
        <v>1279</v>
      </c>
      <c r="C2224" s="62" t="s">
        <v>12</v>
      </c>
      <c r="D2224" s="61" t="s">
        <v>1280</v>
      </c>
      <c r="E2224" s="459" t="s">
        <v>758</v>
      </c>
      <c r="F2224" s="459"/>
      <c r="G2224" s="62" t="s">
        <v>14</v>
      </c>
      <c r="H2224" s="88">
        <v>0.94850000000000001</v>
      </c>
      <c r="I2224" s="89">
        <v>25.5</v>
      </c>
      <c r="J2224" s="128">
        <v>24.18</v>
      </c>
    </row>
    <row r="2225" spans="1:10" ht="25.5">
      <c r="A2225" s="127" t="s">
        <v>755</v>
      </c>
      <c r="B2225" s="62" t="s">
        <v>776</v>
      </c>
      <c r="C2225" s="62" t="s">
        <v>12</v>
      </c>
      <c r="D2225" s="61" t="s">
        <v>777</v>
      </c>
      <c r="E2225" s="459" t="s">
        <v>758</v>
      </c>
      <c r="F2225" s="459"/>
      <c r="G2225" s="62" t="s">
        <v>14</v>
      </c>
      <c r="H2225" s="88">
        <v>0.29880000000000001</v>
      </c>
      <c r="I2225" s="89">
        <v>19.850000000000001</v>
      </c>
      <c r="J2225" s="128">
        <v>5.93</v>
      </c>
    </row>
    <row r="2226" spans="1:10" ht="38.25">
      <c r="A2226" s="129" t="s">
        <v>743</v>
      </c>
      <c r="B2226" s="64" t="s">
        <v>1283</v>
      </c>
      <c r="C2226" s="64" t="s">
        <v>12</v>
      </c>
      <c r="D2226" s="63" t="s">
        <v>1284</v>
      </c>
      <c r="E2226" s="456" t="s">
        <v>766</v>
      </c>
      <c r="F2226" s="456"/>
      <c r="G2226" s="64" t="s">
        <v>220</v>
      </c>
      <c r="H2226" s="90">
        <v>6</v>
      </c>
      <c r="I2226" s="91">
        <v>20.329999999999998</v>
      </c>
      <c r="J2226" s="130">
        <v>121.98</v>
      </c>
    </row>
    <row r="2227" spans="1:10" ht="25.5">
      <c r="A2227" s="129" t="s">
        <v>743</v>
      </c>
      <c r="B2227" s="64" t="s">
        <v>1631</v>
      </c>
      <c r="C2227" s="64" t="s">
        <v>12</v>
      </c>
      <c r="D2227" s="63" t="s">
        <v>1632</v>
      </c>
      <c r="E2227" s="456" t="s">
        <v>766</v>
      </c>
      <c r="F2227" s="456"/>
      <c r="G2227" s="64" t="s">
        <v>220</v>
      </c>
      <c r="H2227" s="90">
        <v>1</v>
      </c>
      <c r="I2227" s="91">
        <v>254.51</v>
      </c>
      <c r="J2227" s="130">
        <v>254.51</v>
      </c>
    </row>
    <row r="2228" spans="1:10" ht="25.5">
      <c r="A2228" s="113"/>
      <c r="B2228" s="114"/>
      <c r="C2228" s="114"/>
      <c r="D2228" s="115"/>
      <c r="E2228" s="114" t="s">
        <v>745</v>
      </c>
      <c r="F2228" s="116">
        <v>25.06</v>
      </c>
      <c r="G2228" s="114" t="s">
        <v>746</v>
      </c>
      <c r="H2228" s="116">
        <v>0</v>
      </c>
      <c r="I2228" s="114" t="s">
        <v>747</v>
      </c>
      <c r="J2228" s="117">
        <v>25.06</v>
      </c>
    </row>
    <row r="2229" spans="1:10" ht="25.5">
      <c r="A2229" s="113"/>
      <c r="B2229" s="114"/>
      <c r="C2229" s="114"/>
      <c r="D2229" s="115"/>
      <c r="E2229" s="114" t="s">
        <v>748</v>
      </c>
      <c r="F2229" s="116">
        <v>106.69</v>
      </c>
      <c r="G2229" s="114"/>
      <c r="H2229" s="460" t="s">
        <v>749</v>
      </c>
      <c r="I2229" s="460"/>
      <c r="J2229" s="117">
        <v>513.29</v>
      </c>
    </row>
    <row r="2230" spans="1:10" ht="26.25" thickBot="1">
      <c r="A2230" s="118"/>
      <c r="B2230" s="119"/>
      <c r="C2230" s="119"/>
      <c r="D2230" s="120"/>
      <c r="E2230" s="119"/>
      <c r="F2230" s="119"/>
      <c r="G2230" s="119" t="s">
        <v>750</v>
      </c>
      <c r="H2230" s="121" t="s">
        <v>1633</v>
      </c>
      <c r="I2230" s="119" t="s">
        <v>752</v>
      </c>
      <c r="J2230" s="122">
        <v>5646.19</v>
      </c>
    </row>
    <row r="2231" spans="1:10" ht="15" thickTop="1">
      <c r="A2231" s="123"/>
      <c r="B2231" s="85"/>
      <c r="C2231" s="85"/>
      <c r="D2231" s="58"/>
      <c r="E2231" s="85"/>
      <c r="F2231" s="85"/>
      <c r="G2231" s="85"/>
      <c r="H2231" s="85"/>
      <c r="I2231" s="85"/>
      <c r="J2231" s="124"/>
    </row>
    <row r="2232" spans="1:10" ht="30">
      <c r="A2232" s="109" t="s">
        <v>575</v>
      </c>
      <c r="B2232" s="46" t="s">
        <v>1</v>
      </c>
      <c r="C2232" s="46" t="s">
        <v>2</v>
      </c>
      <c r="D2232" s="55" t="s">
        <v>3</v>
      </c>
      <c r="E2232" s="457" t="s">
        <v>742</v>
      </c>
      <c r="F2232" s="457"/>
      <c r="G2232" s="46" t="s">
        <v>4</v>
      </c>
      <c r="H2232" s="46" t="s">
        <v>5</v>
      </c>
      <c r="I2232" s="46" t="s">
        <v>6</v>
      </c>
      <c r="J2232" s="110" t="s">
        <v>7</v>
      </c>
    </row>
    <row r="2233" spans="1:10" ht="38.25">
      <c r="A2233" s="125" t="s">
        <v>753</v>
      </c>
      <c r="B2233" s="60" t="s">
        <v>576</v>
      </c>
      <c r="C2233" s="60" t="s">
        <v>12</v>
      </c>
      <c r="D2233" s="59" t="s">
        <v>577</v>
      </c>
      <c r="E2233" s="458" t="s">
        <v>1278</v>
      </c>
      <c r="F2233" s="458"/>
      <c r="G2233" s="60" t="s">
        <v>220</v>
      </c>
      <c r="H2233" s="86">
        <v>1</v>
      </c>
      <c r="I2233" s="87">
        <v>423.46</v>
      </c>
      <c r="J2233" s="126">
        <v>423.46</v>
      </c>
    </row>
    <row r="2234" spans="1:10" ht="25.5">
      <c r="A2234" s="127" t="s">
        <v>755</v>
      </c>
      <c r="B2234" s="62" t="s">
        <v>776</v>
      </c>
      <c r="C2234" s="62" t="s">
        <v>12</v>
      </c>
      <c r="D2234" s="61" t="s">
        <v>777</v>
      </c>
      <c r="E2234" s="459" t="s">
        <v>758</v>
      </c>
      <c r="F2234" s="459"/>
      <c r="G2234" s="62" t="s">
        <v>14</v>
      </c>
      <c r="H2234" s="88">
        <v>0.29880000000000001</v>
      </c>
      <c r="I2234" s="89">
        <v>19.850000000000001</v>
      </c>
      <c r="J2234" s="128">
        <v>5.93</v>
      </c>
    </row>
    <row r="2235" spans="1:10" ht="25.5">
      <c r="A2235" s="127" t="s">
        <v>755</v>
      </c>
      <c r="B2235" s="62" t="s">
        <v>1279</v>
      </c>
      <c r="C2235" s="62" t="s">
        <v>12</v>
      </c>
      <c r="D2235" s="61" t="s">
        <v>1280</v>
      </c>
      <c r="E2235" s="459" t="s">
        <v>758</v>
      </c>
      <c r="F2235" s="459"/>
      <c r="G2235" s="62" t="s">
        <v>14</v>
      </c>
      <c r="H2235" s="88">
        <v>0.94850000000000001</v>
      </c>
      <c r="I2235" s="89">
        <v>25.5</v>
      </c>
      <c r="J2235" s="128">
        <v>24.18</v>
      </c>
    </row>
    <row r="2236" spans="1:10" ht="25.5">
      <c r="A2236" s="129" t="s">
        <v>743</v>
      </c>
      <c r="B2236" s="64" t="s">
        <v>1634</v>
      </c>
      <c r="C2236" s="64" t="s">
        <v>12</v>
      </c>
      <c r="D2236" s="63" t="s">
        <v>1635</v>
      </c>
      <c r="E2236" s="456" t="s">
        <v>766</v>
      </c>
      <c r="F2236" s="456"/>
      <c r="G2236" s="64" t="s">
        <v>220</v>
      </c>
      <c r="H2236" s="90">
        <v>1</v>
      </c>
      <c r="I2236" s="91">
        <v>271.37</v>
      </c>
      <c r="J2236" s="130">
        <v>271.37</v>
      </c>
    </row>
    <row r="2237" spans="1:10" ht="38.25">
      <c r="A2237" s="129" t="s">
        <v>743</v>
      </c>
      <c r="B2237" s="64" t="s">
        <v>1283</v>
      </c>
      <c r="C2237" s="64" t="s">
        <v>12</v>
      </c>
      <c r="D2237" s="63" t="s">
        <v>1284</v>
      </c>
      <c r="E2237" s="456" t="s">
        <v>766</v>
      </c>
      <c r="F2237" s="456"/>
      <c r="G2237" s="64" t="s">
        <v>220</v>
      </c>
      <c r="H2237" s="90">
        <v>6</v>
      </c>
      <c r="I2237" s="91">
        <v>20.329999999999998</v>
      </c>
      <c r="J2237" s="130">
        <v>121.98</v>
      </c>
    </row>
    <row r="2238" spans="1:10" ht="25.5">
      <c r="A2238" s="113"/>
      <c r="B2238" s="114"/>
      <c r="C2238" s="114"/>
      <c r="D2238" s="115"/>
      <c r="E2238" s="114" t="s">
        <v>745</v>
      </c>
      <c r="F2238" s="116">
        <v>25.06</v>
      </c>
      <c r="G2238" s="114" t="s">
        <v>746</v>
      </c>
      <c r="H2238" s="116">
        <v>0</v>
      </c>
      <c r="I2238" s="114" t="s">
        <v>747</v>
      </c>
      <c r="J2238" s="117">
        <v>25.06</v>
      </c>
    </row>
    <row r="2239" spans="1:10" ht="25.5">
      <c r="A2239" s="113"/>
      <c r="B2239" s="114"/>
      <c r="C2239" s="114"/>
      <c r="D2239" s="115"/>
      <c r="E2239" s="114" t="s">
        <v>748</v>
      </c>
      <c r="F2239" s="116">
        <v>111.11</v>
      </c>
      <c r="G2239" s="114"/>
      <c r="H2239" s="460" t="s">
        <v>749</v>
      </c>
      <c r="I2239" s="460"/>
      <c r="J2239" s="117">
        <v>534.57000000000005</v>
      </c>
    </row>
    <row r="2240" spans="1:10" ht="26.25" thickBot="1">
      <c r="A2240" s="118"/>
      <c r="B2240" s="119"/>
      <c r="C2240" s="119"/>
      <c r="D2240" s="120"/>
      <c r="E2240" s="119"/>
      <c r="F2240" s="119"/>
      <c r="G2240" s="119" t="s">
        <v>750</v>
      </c>
      <c r="H2240" s="121" t="s">
        <v>800</v>
      </c>
      <c r="I2240" s="119" t="s">
        <v>752</v>
      </c>
      <c r="J2240" s="122">
        <v>3207.42</v>
      </c>
    </row>
    <row r="2241" spans="1:10" ht="15" thickTop="1">
      <c r="A2241" s="123"/>
      <c r="B2241" s="85"/>
      <c r="C2241" s="85"/>
      <c r="D2241" s="58"/>
      <c r="E2241" s="85"/>
      <c r="F2241" s="85"/>
      <c r="G2241" s="85"/>
      <c r="H2241" s="85"/>
      <c r="I2241" s="85"/>
      <c r="J2241" s="124"/>
    </row>
    <row r="2242" spans="1:10" ht="30">
      <c r="A2242" s="109" t="s">
        <v>578</v>
      </c>
      <c r="B2242" s="46" t="s">
        <v>1</v>
      </c>
      <c r="C2242" s="46" t="s">
        <v>2</v>
      </c>
      <c r="D2242" s="55" t="s">
        <v>3</v>
      </c>
      <c r="E2242" s="457" t="s">
        <v>742</v>
      </c>
      <c r="F2242" s="457"/>
      <c r="G2242" s="46" t="s">
        <v>4</v>
      </c>
      <c r="H2242" s="46" t="s">
        <v>5</v>
      </c>
      <c r="I2242" s="46" t="s">
        <v>6</v>
      </c>
      <c r="J2242" s="110" t="s">
        <v>7</v>
      </c>
    </row>
    <row r="2243" spans="1:10" ht="38.25">
      <c r="A2243" s="125" t="s">
        <v>753</v>
      </c>
      <c r="B2243" s="60" t="s">
        <v>579</v>
      </c>
      <c r="C2243" s="60" t="s">
        <v>12</v>
      </c>
      <c r="D2243" s="59" t="s">
        <v>580</v>
      </c>
      <c r="E2243" s="458" t="s">
        <v>1278</v>
      </c>
      <c r="F2243" s="458"/>
      <c r="G2243" s="60" t="s">
        <v>220</v>
      </c>
      <c r="H2243" s="86">
        <v>1</v>
      </c>
      <c r="I2243" s="87">
        <v>1377.94</v>
      </c>
      <c r="J2243" s="126">
        <v>1377.94</v>
      </c>
    </row>
    <row r="2244" spans="1:10" ht="25.5">
      <c r="A2244" s="127" t="s">
        <v>755</v>
      </c>
      <c r="B2244" s="62" t="s">
        <v>1279</v>
      </c>
      <c r="C2244" s="62" t="s">
        <v>12</v>
      </c>
      <c r="D2244" s="61" t="s">
        <v>1280</v>
      </c>
      <c r="E2244" s="459" t="s">
        <v>758</v>
      </c>
      <c r="F2244" s="459"/>
      <c r="G2244" s="62" t="s">
        <v>14</v>
      </c>
      <c r="H2244" s="88">
        <v>1.2646999999999999</v>
      </c>
      <c r="I2244" s="89">
        <v>25.5</v>
      </c>
      <c r="J2244" s="128">
        <v>32.24</v>
      </c>
    </row>
    <row r="2245" spans="1:10" ht="25.5">
      <c r="A2245" s="127" t="s">
        <v>755</v>
      </c>
      <c r="B2245" s="62" t="s">
        <v>776</v>
      </c>
      <c r="C2245" s="62" t="s">
        <v>12</v>
      </c>
      <c r="D2245" s="61" t="s">
        <v>777</v>
      </c>
      <c r="E2245" s="459" t="s">
        <v>758</v>
      </c>
      <c r="F2245" s="459"/>
      <c r="G2245" s="62" t="s">
        <v>14</v>
      </c>
      <c r="H2245" s="88">
        <v>0.39850000000000002</v>
      </c>
      <c r="I2245" s="89">
        <v>19.850000000000001</v>
      </c>
      <c r="J2245" s="128">
        <v>7.91</v>
      </c>
    </row>
    <row r="2246" spans="1:10" ht="25.5">
      <c r="A2246" s="129" t="s">
        <v>743</v>
      </c>
      <c r="B2246" s="64" t="s">
        <v>1636</v>
      </c>
      <c r="C2246" s="64" t="s">
        <v>12</v>
      </c>
      <c r="D2246" s="63" t="s">
        <v>1637</v>
      </c>
      <c r="E2246" s="456" t="s">
        <v>766</v>
      </c>
      <c r="F2246" s="456"/>
      <c r="G2246" s="64" t="s">
        <v>220</v>
      </c>
      <c r="H2246" s="90">
        <v>1</v>
      </c>
      <c r="I2246" s="91">
        <v>1175.1500000000001</v>
      </c>
      <c r="J2246" s="130">
        <v>1175.1500000000001</v>
      </c>
    </row>
    <row r="2247" spans="1:10" ht="38.25">
      <c r="A2247" s="129" t="s">
        <v>743</v>
      </c>
      <c r="B2247" s="64" t="s">
        <v>1283</v>
      </c>
      <c r="C2247" s="64" t="s">
        <v>12</v>
      </c>
      <c r="D2247" s="63" t="s">
        <v>1284</v>
      </c>
      <c r="E2247" s="456" t="s">
        <v>766</v>
      </c>
      <c r="F2247" s="456"/>
      <c r="G2247" s="64" t="s">
        <v>220</v>
      </c>
      <c r="H2247" s="90">
        <v>8</v>
      </c>
      <c r="I2247" s="91">
        <v>20.329999999999998</v>
      </c>
      <c r="J2247" s="130">
        <v>162.63999999999999</v>
      </c>
    </row>
    <row r="2248" spans="1:10" ht="25.5">
      <c r="A2248" s="113"/>
      <c r="B2248" s="114"/>
      <c r="C2248" s="114"/>
      <c r="D2248" s="115"/>
      <c r="E2248" s="114" t="s">
        <v>745</v>
      </c>
      <c r="F2248" s="116">
        <v>33.42</v>
      </c>
      <c r="G2248" s="114" t="s">
        <v>746</v>
      </c>
      <c r="H2248" s="116">
        <v>0</v>
      </c>
      <c r="I2248" s="114" t="s">
        <v>747</v>
      </c>
      <c r="J2248" s="117">
        <v>33.42</v>
      </c>
    </row>
    <row r="2249" spans="1:10" ht="25.5">
      <c r="A2249" s="113"/>
      <c r="B2249" s="114"/>
      <c r="C2249" s="114"/>
      <c r="D2249" s="115"/>
      <c r="E2249" s="114" t="s">
        <v>748</v>
      </c>
      <c r="F2249" s="116">
        <v>361.57</v>
      </c>
      <c r="G2249" s="114"/>
      <c r="H2249" s="460" t="s">
        <v>749</v>
      </c>
      <c r="I2249" s="460"/>
      <c r="J2249" s="117">
        <v>1739.51</v>
      </c>
    </row>
    <row r="2250" spans="1:10" ht="26.25" thickBot="1">
      <c r="A2250" s="118"/>
      <c r="B2250" s="119"/>
      <c r="C2250" s="119"/>
      <c r="D2250" s="120"/>
      <c r="E2250" s="119"/>
      <c r="F2250" s="119"/>
      <c r="G2250" s="119" t="s">
        <v>750</v>
      </c>
      <c r="H2250" s="121" t="s">
        <v>1285</v>
      </c>
      <c r="I2250" s="119" t="s">
        <v>752</v>
      </c>
      <c r="J2250" s="122">
        <v>3479.02</v>
      </c>
    </row>
    <row r="2251" spans="1:10" ht="15" thickTop="1">
      <c r="A2251" s="123"/>
      <c r="B2251" s="85"/>
      <c r="C2251" s="85"/>
      <c r="D2251" s="58"/>
      <c r="E2251" s="85"/>
      <c r="F2251" s="85"/>
      <c r="G2251" s="85"/>
      <c r="H2251" s="85"/>
      <c r="I2251" s="85"/>
      <c r="J2251" s="124"/>
    </row>
    <row r="2252" spans="1:10">
      <c r="A2252" s="107" t="s">
        <v>581</v>
      </c>
      <c r="B2252" s="82"/>
      <c r="C2252" s="82"/>
      <c r="D2252" s="54" t="s">
        <v>582</v>
      </c>
      <c r="E2252" s="82"/>
      <c r="F2252" s="461"/>
      <c r="G2252" s="461"/>
      <c r="H2252" s="82"/>
      <c r="I2252" s="82"/>
      <c r="J2252" s="108">
        <v>1919.7</v>
      </c>
    </row>
    <row r="2253" spans="1:10" ht="30">
      <c r="A2253" s="109" t="s">
        <v>583</v>
      </c>
      <c r="B2253" s="46" t="s">
        <v>1</v>
      </c>
      <c r="C2253" s="46" t="s">
        <v>2</v>
      </c>
      <c r="D2253" s="55" t="s">
        <v>3</v>
      </c>
      <c r="E2253" s="457" t="s">
        <v>742</v>
      </c>
      <c r="F2253" s="457"/>
      <c r="G2253" s="46" t="s">
        <v>4</v>
      </c>
      <c r="H2253" s="46" t="s">
        <v>5</v>
      </c>
      <c r="I2253" s="46" t="s">
        <v>6</v>
      </c>
      <c r="J2253" s="110" t="s">
        <v>7</v>
      </c>
    </row>
    <row r="2254" spans="1:10" ht="38.25">
      <c r="A2254" s="125" t="s">
        <v>753</v>
      </c>
      <c r="B2254" s="60" t="s">
        <v>584</v>
      </c>
      <c r="C2254" s="60" t="s">
        <v>12</v>
      </c>
      <c r="D2254" s="59" t="s">
        <v>585</v>
      </c>
      <c r="E2254" s="458" t="s">
        <v>1638</v>
      </c>
      <c r="F2254" s="458"/>
      <c r="G2254" s="60" t="s">
        <v>220</v>
      </c>
      <c r="H2254" s="86">
        <v>1</v>
      </c>
      <c r="I2254" s="87">
        <v>19.73</v>
      </c>
      <c r="J2254" s="126">
        <v>19.73</v>
      </c>
    </row>
    <row r="2255" spans="1:10" ht="25.5">
      <c r="A2255" s="127" t="s">
        <v>755</v>
      </c>
      <c r="B2255" s="62" t="s">
        <v>1639</v>
      </c>
      <c r="C2255" s="62" t="s">
        <v>12</v>
      </c>
      <c r="D2255" s="61" t="s">
        <v>1640</v>
      </c>
      <c r="E2255" s="459" t="s">
        <v>758</v>
      </c>
      <c r="F2255" s="459"/>
      <c r="G2255" s="62" t="s">
        <v>14</v>
      </c>
      <c r="H2255" s="88">
        <v>0.17649999999999999</v>
      </c>
      <c r="I2255" s="89">
        <v>26.59</v>
      </c>
      <c r="J2255" s="128">
        <v>4.6900000000000004</v>
      </c>
    </row>
    <row r="2256" spans="1:10" ht="25.5">
      <c r="A2256" s="127" t="s">
        <v>755</v>
      </c>
      <c r="B2256" s="62" t="s">
        <v>1641</v>
      </c>
      <c r="C2256" s="62" t="s">
        <v>12</v>
      </c>
      <c r="D2256" s="61" t="s">
        <v>1642</v>
      </c>
      <c r="E2256" s="459" t="s">
        <v>758</v>
      </c>
      <c r="F2256" s="459"/>
      <c r="G2256" s="62" t="s">
        <v>14</v>
      </c>
      <c r="H2256" s="88">
        <v>5.5156200000000002E-2</v>
      </c>
      <c r="I2256" s="89">
        <v>22.36</v>
      </c>
      <c r="J2256" s="128">
        <v>1.23</v>
      </c>
    </row>
    <row r="2257" spans="1:10" ht="25.5">
      <c r="A2257" s="129" t="s">
        <v>743</v>
      </c>
      <c r="B2257" s="64" t="s">
        <v>1643</v>
      </c>
      <c r="C2257" s="64" t="s">
        <v>12</v>
      </c>
      <c r="D2257" s="63" t="s">
        <v>1644</v>
      </c>
      <c r="E2257" s="456" t="s">
        <v>766</v>
      </c>
      <c r="F2257" s="456"/>
      <c r="G2257" s="64" t="s">
        <v>220</v>
      </c>
      <c r="H2257" s="90">
        <v>1</v>
      </c>
      <c r="I2257" s="91">
        <v>13.81</v>
      </c>
      <c r="J2257" s="130">
        <v>13.81</v>
      </c>
    </row>
    <row r="2258" spans="1:10" ht="25.5">
      <c r="A2258" s="113"/>
      <c r="B2258" s="114"/>
      <c r="C2258" s="114"/>
      <c r="D2258" s="115"/>
      <c r="E2258" s="114" t="s">
        <v>745</v>
      </c>
      <c r="F2258" s="116">
        <v>4.8600000000000003</v>
      </c>
      <c r="G2258" s="114" t="s">
        <v>746</v>
      </c>
      <c r="H2258" s="116">
        <v>0</v>
      </c>
      <c r="I2258" s="114" t="s">
        <v>747</v>
      </c>
      <c r="J2258" s="117">
        <v>4.8600000000000003</v>
      </c>
    </row>
    <row r="2259" spans="1:10" ht="25.5">
      <c r="A2259" s="113"/>
      <c r="B2259" s="114"/>
      <c r="C2259" s="114"/>
      <c r="D2259" s="115"/>
      <c r="E2259" s="114" t="s">
        <v>748</v>
      </c>
      <c r="F2259" s="116">
        <v>5.17</v>
      </c>
      <c r="G2259" s="114"/>
      <c r="H2259" s="460" t="s">
        <v>749</v>
      </c>
      <c r="I2259" s="460"/>
      <c r="J2259" s="117">
        <v>24.9</v>
      </c>
    </row>
    <row r="2260" spans="1:10" ht="26.25" thickBot="1">
      <c r="A2260" s="118"/>
      <c r="B2260" s="119"/>
      <c r="C2260" s="119"/>
      <c r="D2260" s="120"/>
      <c r="E2260" s="119"/>
      <c r="F2260" s="119"/>
      <c r="G2260" s="119" t="s">
        <v>750</v>
      </c>
      <c r="H2260" s="121" t="s">
        <v>751</v>
      </c>
      <c r="I2260" s="119" t="s">
        <v>752</v>
      </c>
      <c r="J2260" s="122">
        <v>373.5</v>
      </c>
    </row>
    <row r="2261" spans="1:10" ht="15" thickTop="1">
      <c r="A2261" s="123"/>
      <c r="B2261" s="85"/>
      <c r="C2261" s="85"/>
      <c r="D2261" s="58"/>
      <c r="E2261" s="85"/>
      <c r="F2261" s="85"/>
      <c r="G2261" s="85"/>
      <c r="H2261" s="85"/>
      <c r="I2261" s="85"/>
      <c r="J2261" s="124"/>
    </row>
    <row r="2262" spans="1:10" ht="30">
      <c r="A2262" s="109"/>
      <c r="B2262" s="46" t="s">
        <v>1</v>
      </c>
      <c r="C2262" s="46" t="s">
        <v>2</v>
      </c>
      <c r="D2262" s="55" t="s">
        <v>3</v>
      </c>
      <c r="E2262" s="457" t="s">
        <v>742</v>
      </c>
      <c r="F2262" s="457"/>
      <c r="G2262" s="46" t="s">
        <v>4</v>
      </c>
      <c r="H2262" s="46" t="s">
        <v>5</v>
      </c>
      <c r="I2262" s="46" t="s">
        <v>6</v>
      </c>
      <c r="J2262" s="110" t="s">
        <v>7</v>
      </c>
    </row>
    <row r="2263" spans="1:10" ht="51">
      <c r="A2263" s="111" t="s">
        <v>743</v>
      </c>
      <c r="B2263" s="57" t="s">
        <v>586</v>
      </c>
      <c r="C2263" s="57" t="s">
        <v>12</v>
      </c>
      <c r="D2263" s="56" t="s">
        <v>587</v>
      </c>
      <c r="E2263" s="464" t="s">
        <v>766</v>
      </c>
      <c r="F2263" s="464"/>
      <c r="G2263" s="57" t="s">
        <v>220</v>
      </c>
      <c r="H2263" s="83">
        <v>1</v>
      </c>
      <c r="I2263" s="84">
        <v>68.05</v>
      </c>
      <c r="J2263" s="112">
        <v>68.05</v>
      </c>
    </row>
    <row r="2264" spans="1:10" ht="25.5">
      <c r="A2264" s="113"/>
      <c r="B2264" s="114"/>
      <c r="C2264" s="114"/>
      <c r="D2264" s="115"/>
      <c r="E2264" s="114" t="s">
        <v>745</v>
      </c>
      <c r="F2264" s="116">
        <v>0</v>
      </c>
      <c r="G2264" s="114" t="s">
        <v>746</v>
      </c>
      <c r="H2264" s="116">
        <v>0</v>
      </c>
      <c r="I2264" s="114" t="s">
        <v>747</v>
      </c>
      <c r="J2264" s="117">
        <v>0</v>
      </c>
    </row>
    <row r="2265" spans="1:10" ht="25.5">
      <c r="A2265" s="113"/>
      <c r="B2265" s="114"/>
      <c r="C2265" s="114"/>
      <c r="D2265" s="115"/>
      <c r="E2265" s="114" t="s">
        <v>748</v>
      </c>
      <c r="F2265" s="116"/>
      <c r="G2265" s="114"/>
      <c r="H2265" s="460" t="s">
        <v>749</v>
      </c>
      <c r="I2265" s="460"/>
      <c r="J2265" s="117">
        <v>85.9</v>
      </c>
    </row>
    <row r="2266" spans="1:10" ht="26.25" thickBot="1">
      <c r="A2266" s="118"/>
      <c r="B2266" s="119"/>
      <c r="C2266" s="119"/>
      <c r="D2266" s="120"/>
      <c r="E2266" s="119"/>
      <c r="F2266" s="119"/>
      <c r="G2266" s="119" t="s">
        <v>750</v>
      </c>
      <c r="H2266" s="121" t="s">
        <v>925</v>
      </c>
      <c r="I2266" s="119" t="s">
        <v>752</v>
      </c>
      <c r="J2266" s="122">
        <v>1546.2</v>
      </c>
    </row>
    <row r="2267" spans="1:10" ht="15" thickTop="1">
      <c r="A2267" s="123"/>
      <c r="B2267" s="85"/>
      <c r="C2267" s="85"/>
      <c r="D2267" s="58"/>
      <c r="E2267" s="85"/>
      <c r="F2267" s="85"/>
      <c r="G2267" s="85"/>
      <c r="H2267" s="85"/>
      <c r="I2267" s="85"/>
      <c r="J2267" s="124"/>
    </row>
    <row r="2268" spans="1:10">
      <c r="A2268" s="107" t="s">
        <v>588</v>
      </c>
      <c r="B2268" s="82"/>
      <c r="C2268" s="82"/>
      <c r="D2268" s="54" t="s">
        <v>589</v>
      </c>
      <c r="E2268" s="82"/>
      <c r="F2268" s="461"/>
      <c r="G2268" s="461"/>
      <c r="H2268" s="82"/>
      <c r="I2268" s="82"/>
      <c r="J2268" s="108">
        <v>53775.12</v>
      </c>
    </row>
    <row r="2269" spans="1:10">
      <c r="A2269" s="107" t="s">
        <v>590</v>
      </c>
      <c r="B2269" s="82"/>
      <c r="C2269" s="82"/>
      <c r="D2269" s="54" t="s">
        <v>591</v>
      </c>
      <c r="E2269" s="82"/>
      <c r="F2269" s="461"/>
      <c r="G2269" s="461"/>
      <c r="H2269" s="82"/>
      <c r="I2269" s="82"/>
      <c r="J2269" s="108">
        <v>13186.76</v>
      </c>
    </row>
    <row r="2270" spans="1:10" ht="30">
      <c r="A2270" s="109" t="s">
        <v>592</v>
      </c>
      <c r="B2270" s="46" t="s">
        <v>1</v>
      </c>
      <c r="C2270" s="46" t="s">
        <v>2</v>
      </c>
      <c r="D2270" s="55" t="s">
        <v>3</v>
      </c>
      <c r="E2270" s="457" t="s">
        <v>742</v>
      </c>
      <c r="F2270" s="457"/>
      <c r="G2270" s="46" t="s">
        <v>4</v>
      </c>
      <c r="H2270" s="46" t="s">
        <v>5</v>
      </c>
      <c r="I2270" s="46" t="s">
        <v>6</v>
      </c>
      <c r="J2270" s="110" t="s">
        <v>7</v>
      </c>
    </row>
    <row r="2271" spans="1:10" ht="51">
      <c r="A2271" s="125" t="s">
        <v>753</v>
      </c>
      <c r="B2271" s="60" t="s">
        <v>593</v>
      </c>
      <c r="C2271" s="60" t="s">
        <v>12</v>
      </c>
      <c r="D2271" s="59" t="s">
        <v>594</v>
      </c>
      <c r="E2271" s="458" t="s">
        <v>1638</v>
      </c>
      <c r="F2271" s="458"/>
      <c r="G2271" s="60" t="s">
        <v>220</v>
      </c>
      <c r="H2271" s="86">
        <v>1</v>
      </c>
      <c r="I2271" s="87">
        <v>370.02</v>
      </c>
      <c r="J2271" s="126">
        <v>370.02</v>
      </c>
    </row>
    <row r="2272" spans="1:10" ht="25.5">
      <c r="A2272" s="127" t="s">
        <v>755</v>
      </c>
      <c r="B2272" s="62" t="s">
        <v>1639</v>
      </c>
      <c r="C2272" s="62" t="s">
        <v>12</v>
      </c>
      <c r="D2272" s="61" t="s">
        <v>1640</v>
      </c>
      <c r="E2272" s="459" t="s">
        <v>758</v>
      </c>
      <c r="F2272" s="459"/>
      <c r="G2272" s="62" t="s">
        <v>14</v>
      </c>
      <c r="H2272" s="88">
        <v>0.48110000000000003</v>
      </c>
      <c r="I2272" s="89">
        <v>26.59</v>
      </c>
      <c r="J2272" s="128">
        <v>12.79</v>
      </c>
    </row>
    <row r="2273" spans="1:10" ht="51">
      <c r="A2273" s="127" t="s">
        <v>755</v>
      </c>
      <c r="B2273" s="62" t="s">
        <v>1645</v>
      </c>
      <c r="C2273" s="62" t="s">
        <v>12</v>
      </c>
      <c r="D2273" s="61" t="s">
        <v>1646</v>
      </c>
      <c r="E2273" s="459" t="s">
        <v>758</v>
      </c>
      <c r="F2273" s="459"/>
      <c r="G2273" s="62" t="s">
        <v>53</v>
      </c>
      <c r="H2273" s="88">
        <v>1.17E-2</v>
      </c>
      <c r="I2273" s="89">
        <v>834.55</v>
      </c>
      <c r="J2273" s="128">
        <v>9.76</v>
      </c>
    </row>
    <row r="2274" spans="1:10" ht="25.5">
      <c r="A2274" s="127" t="s">
        <v>755</v>
      </c>
      <c r="B2274" s="62" t="s">
        <v>1641</v>
      </c>
      <c r="C2274" s="62" t="s">
        <v>12</v>
      </c>
      <c r="D2274" s="61" t="s">
        <v>1642</v>
      </c>
      <c r="E2274" s="459" t="s">
        <v>758</v>
      </c>
      <c r="F2274" s="459"/>
      <c r="G2274" s="62" t="s">
        <v>14</v>
      </c>
      <c r="H2274" s="88">
        <v>0.48110000000000003</v>
      </c>
      <c r="I2274" s="89">
        <v>22.36</v>
      </c>
      <c r="J2274" s="128">
        <v>10.75</v>
      </c>
    </row>
    <row r="2275" spans="1:10" ht="38.25">
      <c r="A2275" s="129" t="s">
        <v>743</v>
      </c>
      <c r="B2275" s="64" t="s">
        <v>1647</v>
      </c>
      <c r="C2275" s="64" t="s">
        <v>12</v>
      </c>
      <c r="D2275" s="63" t="s">
        <v>1648</v>
      </c>
      <c r="E2275" s="456" t="s">
        <v>766</v>
      </c>
      <c r="F2275" s="456"/>
      <c r="G2275" s="64" t="s">
        <v>220</v>
      </c>
      <c r="H2275" s="90">
        <v>1</v>
      </c>
      <c r="I2275" s="91">
        <v>336.72</v>
      </c>
      <c r="J2275" s="130">
        <v>336.72</v>
      </c>
    </row>
    <row r="2276" spans="1:10" ht="25.5">
      <c r="A2276" s="113"/>
      <c r="B2276" s="114"/>
      <c r="C2276" s="114"/>
      <c r="D2276" s="115"/>
      <c r="E2276" s="114" t="s">
        <v>745</v>
      </c>
      <c r="F2276" s="116">
        <v>21.14</v>
      </c>
      <c r="G2276" s="114" t="s">
        <v>746</v>
      </c>
      <c r="H2276" s="116">
        <v>0</v>
      </c>
      <c r="I2276" s="114" t="s">
        <v>747</v>
      </c>
      <c r="J2276" s="117">
        <v>21.14</v>
      </c>
    </row>
    <row r="2277" spans="1:10" ht="25.5">
      <c r="A2277" s="113"/>
      <c r="B2277" s="114"/>
      <c r="C2277" s="114"/>
      <c r="D2277" s="115"/>
      <c r="E2277" s="114" t="s">
        <v>748</v>
      </c>
      <c r="F2277" s="116">
        <v>97.09</v>
      </c>
      <c r="G2277" s="114"/>
      <c r="H2277" s="460" t="s">
        <v>749</v>
      </c>
      <c r="I2277" s="460"/>
      <c r="J2277" s="117">
        <v>467.11</v>
      </c>
    </row>
    <row r="2278" spans="1:10" ht="26.25" thickBot="1">
      <c r="A2278" s="118"/>
      <c r="B2278" s="119"/>
      <c r="C2278" s="119"/>
      <c r="D2278" s="120"/>
      <c r="E2278" s="119"/>
      <c r="F2278" s="119"/>
      <c r="G2278" s="119" t="s">
        <v>750</v>
      </c>
      <c r="H2278" s="121" t="s">
        <v>768</v>
      </c>
      <c r="I2278" s="119" t="s">
        <v>752</v>
      </c>
      <c r="J2278" s="122">
        <v>467.11</v>
      </c>
    </row>
    <row r="2279" spans="1:10" ht="15" thickTop="1">
      <c r="A2279" s="123"/>
      <c r="B2279" s="85"/>
      <c r="C2279" s="85"/>
      <c r="D2279" s="58"/>
      <c r="E2279" s="85"/>
      <c r="F2279" s="85"/>
      <c r="G2279" s="85"/>
      <c r="H2279" s="85"/>
      <c r="I2279" s="85"/>
      <c r="J2279" s="124"/>
    </row>
    <row r="2280" spans="1:10" ht="30">
      <c r="A2280" s="109" t="s">
        <v>595</v>
      </c>
      <c r="B2280" s="46" t="s">
        <v>1</v>
      </c>
      <c r="C2280" s="46" t="s">
        <v>2</v>
      </c>
      <c r="D2280" s="55" t="s">
        <v>3</v>
      </c>
      <c r="E2280" s="457" t="s">
        <v>742</v>
      </c>
      <c r="F2280" s="457"/>
      <c r="G2280" s="46" t="s">
        <v>4</v>
      </c>
      <c r="H2280" s="46" t="s">
        <v>5</v>
      </c>
      <c r="I2280" s="46" t="s">
        <v>6</v>
      </c>
      <c r="J2280" s="110" t="s">
        <v>7</v>
      </c>
    </row>
    <row r="2281" spans="1:10" ht="51">
      <c r="A2281" s="125" t="s">
        <v>753</v>
      </c>
      <c r="B2281" s="60" t="s">
        <v>596</v>
      </c>
      <c r="C2281" s="60" t="s">
        <v>12</v>
      </c>
      <c r="D2281" s="59" t="s">
        <v>597</v>
      </c>
      <c r="E2281" s="458" t="s">
        <v>1638</v>
      </c>
      <c r="F2281" s="458"/>
      <c r="G2281" s="60" t="s">
        <v>220</v>
      </c>
      <c r="H2281" s="86">
        <v>1</v>
      </c>
      <c r="I2281" s="87">
        <v>509.15</v>
      </c>
      <c r="J2281" s="126">
        <v>509.15</v>
      </c>
    </row>
    <row r="2282" spans="1:10" ht="25.5">
      <c r="A2282" s="127" t="s">
        <v>755</v>
      </c>
      <c r="B2282" s="62" t="s">
        <v>1641</v>
      </c>
      <c r="C2282" s="62" t="s">
        <v>12</v>
      </c>
      <c r="D2282" s="61" t="s">
        <v>1642</v>
      </c>
      <c r="E2282" s="459" t="s">
        <v>758</v>
      </c>
      <c r="F2282" s="459"/>
      <c r="G2282" s="62" t="s">
        <v>14</v>
      </c>
      <c r="H2282" s="88">
        <v>0.53349999999999997</v>
      </c>
      <c r="I2282" s="89">
        <v>22.36</v>
      </c>
      <c r="J2282" s="128">
        <v>11.92</v>
      </c>
    </row>
    <row r="2283" spans="1:10" ht="25.5">
      <c r="A2283" s="127" t="s">
        <v>755</v>
      </c>
      <c r="B2283" s="62" t="s">
        <v>1639</v>
      </c>
      <c r="C2283" s="62" t="s">
        <v>12</v>
      </c>
      <c r="D2283" s="61" t="s">
        <v>1640</v>
      </c>
      <c r="E2283" s="459" t="s">
        <v>758</v>
      </c>
      <c r="F2283" s="459"/>
      <c r="G2283" s="62" t="s">
        <v>14</v>
      </c>
      <c r="H2283" s="88">
        <v>0.53349999999999997</v>
      </c>
      <c r="I2283" s="89">
        <v>26.59</v>
      </c>
      <c r="J2283" s="128">
        <v>14.18</v>
      </c>
    </row>
    <row r="2284" spans="1:10" ht="51">
      <c r="A2284" s="127" t="s">
        <v>755</v>
      </c>
      <c r="B2284" s="62" t="s">
        <v>1645</v>
      </c>
      <c r="C2284" s="62" t="s">
        <v>12</v>
      </c>
      <c r="D2284" s="61" t="s">
        <v>1646</v>
      </c>
      <c r="E2284" s="459" t="s">
        <v>758</v>
      </c>
      <c r="F2284" s="459"/>
      <c r="G2284" s="62" t="s">
        <v>53</v>
      </c>
      <c r="H2284" s="88">
        <v>1.34E-2</v>
      </c>
      <c r="I2284" s="89">
        <v>834.55</v>
      </c>
      <c r="J2284" s="128">
        <v>11.18</v>
      </c>
    </row>
    <row r="2285" spans="1:10" ht="38.25">
      <c r="A2285" s="129" t="s">
        <v>743</v>
      </c>
      <c r="B2285" s="64" t="s">
        <v>1649</v>
      </c>
      <c r="C2285" s="64" t="s">
        <v>12</v>
      </c>
      <c r="D2285" s="63" t="s">
        <v>1650</v>
      </c>
      <c r="E2285" s="456" t="s">
        <v>766</v>
      </c>
      <c r="F2285" s="456"/>
      <c r="G2285" s="64" t="s">
        <v>220</v>
      </c>
      <c r="H2285" s="90">
        <v>1</v>
      </c>
      <c r="I2285" s="91">
        <v>471.87</v>
      </c>
      <c r="J2285" s="130">
        <v>471.87</v>
      </c>
    </row>
    <row r="2286" spans="1:10" ht="25.5">
      <c r="A2286" s="113"/>
      <c r="B2286" s="114"/>
      <c r="C2286" s="114"/>
      <c r="D2286" s="115"/>
      <c r="E2286" s="114" t="s">
        <v>745</v>
      </c>
      <c r="F2286" s="116">
        <v>23.52</v>
      </c>
      <c r="G2286" s="114" t="s">
        <v>746</v>
      </c>
      <c r="H2286" s="116">
        <v>0</v>
      </c>
      <c r="I2286" s="114" t="s">
        <v>747</v>
      </c>
      <c r="J2286" s="117">
        <v>23.52</v>
      </c>
    </row>
    <row r="2287" spans="1:10" ht="25.5">
      <c r="A2287" s="113"/>
      <c r="B2287" s="114"/>
      <c r="C2287" s="114"/>
      <c r="D2287" s="115"/>
      <c r="E2287" s="114" t="s">
        <v>748</v>
      </c>
      <c r="F2287" s="116">
        <v>133.6</v>
      </c>
      <c r="G2287" s="114"/>
      <c r="H2287" s="460" t="s">
        <v>749</v>
      </c>
      <c r="I2287" s="460"/>
      <c r="J2287" s="117">
        <v>642.75</v>
      </c>
    </row>
    <row r="2288" spans="1:10" ht="26.25" thickBot="1">
      <c r="A2288" s="118"/>
      <c r="B2288" s="119"/>
      <c r="C2288" s="119"/>
      <c r="D2288" s="120"/>
      <c r="E2288" s="119"/>
      <c r="F2288" s="119"/>
      <c r="G2288" s="119" t="s">
        <v>750</v>
      </c>
      <c r="H2288" s="121" t="s">
        <v>768</v>
      </c>
      <c r="I2288" s="119" t="s">
        <v>752</v>
      </c>
      <c r="J2288" s="122">
        <v>642.75</v>
      </c>
    </row>
    <row r="2289" spans="1:10" ht="15" thickTop="1">
      <c r="A2289" s="123"/>
      <c r="B2289" s="85"/>
      <c r="C2289" s="85"/>
      <c r="D2289" s="58"/>
      <c r="E2289" s="85"/>
      <c r="F2289" s="85"/>
      <c r="G2289" s="85"/>
      <c r="H2289" s="85"/>
      <c r="I2289" s="85"/>
      <c r="J2289" s="124"/>
    </row>
    <row r="2290" spans="1:10" ht="30">
      <c r="A2290" s="109" t="s">
        <v>598</v>
      </c>
      <c r="B2290" s="46" t="s">
        <v>1</v>
      </c>
      <c r="C2290" s="46" t="s">
        <v>2</v>
      </c>
      <c r="D2290" s="55" t="s">
        <v>3</v>
      </c>
      <c r="E2290" s="457" t="s">
        <v>742</v>
      </c>
      <c r="F2290" s="457"/>
      <c r="G2290" s="46" t="s">
        <v>4</v>
      </c>
      <c r="H2290" s="46" t="s">
        <v>5</v>
      </c>
      <c r="I2290" s="46" t="s">
        <v>6</v>
      </c>
      <c r="J2290" s="110" t="s">
        <v>7</v>
      </c>
    </row>
    <row r="2291" spans="1:10" ht="38.25">
      <c r="A2291" s="125" t="s">
        <v>753</v>
      </c>
      <c r="B2291" s="60" t="s">
        <v>599</v>
      </c>
      <c r="C2291" s="60" t="s">
        <v>12</v>
      </c>
      <c r="D2291" s="59" t="s">
        <v>600</v>
      </c>
      <c r="E2291" s="458" t="s">
        <v>1638</v>
      </c>
      <c r="F2291" s="458"/>
      <c r="G2291" s="60" t="s">
        <v>220</v>
      </c>
      <c r="H2291" s="86">
        <v>1</v>
      </c>
      <c r="I2291" s="87">
        <v>9566.6200000000008</v>
      </c>
      <c r="J2291" s="126">
        <v>9566.6200000000008</v>
      </c>
    </row>
    <row r="2292" spans="1:10" ht="25.5">
      <c r="A2292" s="127" t="s">
        <v>755</v>
      </c>
      <c r="B2292" s="62" t="s">
        <v>1639</v>
      </c>
      <c r="C2292" s="62" t="s">
        <v>12</v>
      </c>
      <c r="D2292" s="61" t="s">
        <v>1640</v>
      </c>
      <c r="E2292" s="459" t="s">
        <v>758</v>
      </c>
      <c r="F2292" s="459"/>
      <c r="G2292" s="62" t="s">
        <v>14</v>
      </c>
      <c r="H2292" s="88">
        <v>7.3205</v>
      </c>
      <c r="I2292" s="89">
        <v>26.59</v>
      </c>
      <c r="J2292" s="128">
        <v>194.65</v>
      </c>
    </row>
    <row r="2293" spans="1:10" ht="25.5">
      <c r="A2293" s="127" t="s">
        <v>755</v>
      </c>
      <c r="B2293" s="62" t="s">
        <v>1641</v>
      </c>
      <c r="C2293" s="62" t="s">
        <v>12</v>
      </c>
      <c r="D2293" s="61" t="s">
        <v>1642</v>
      </c>
      <c r="E2293" s="459" t="s">
        <v>758</v>
      </c>
      <c r="F2293" s="459"/>
      <c r="G2293" s="62" t="s">
        <v>14</v>
      </c>
      <c r="H2293" s="88">
        <v>7.3205</v>
      </c>
      <c r="I2293" s="89">
        <v>22.36</v>
      </c>
      <c r="J2293" s="128">
        <v>163.68</v>
      </c>
    </row>
    <row r="2294" spans="1:10" ht="51">
      <c r="A2294" s="129" t="s">
        <v>743</v>
      </c>
      <c r="B2294" s="64" t="s">
        <v>1651</v>
      </c>
      <c r="C2294" s="64" t="s">
        <v>12</v>
      </c>
      <c r="D2294" s="63" t="s">
        <v>1652</v>
      </c>
      <c r="E2294" s="456" t="s">
        <v>766</v>
      </c>
      <c r="F2294" s="456"/>
      <c r="G2294" s="64" t="s">
        <v>220</v>
      </c>
      <c r="H2294" s="90">
        <v>1</v>
      </c>
      <c r="I2294" s="91">
        <v>9208.2900000000009</v>
      </c>
      <c r="J2294" s="130">
        <v>9208.2900000000009</v>
      </c>
    </row>
    <row r="2295" spans="1:10" ht="25.5">
      <c r="A2295" s="113"/>
      <c r="B2295" s="114"/>
      <c r="C2295" s="114"/>
      <c r="D2295" s="115"/>
      <c r="E2295" s="114" t="s">
        <v>745</v>
      </c>
      <c r="F2295" s="116">
        <v>291.13</v>
      </c>
      <c r="G2295" s="114" t="s">
        <v>746</v>
      </c>
      <c r="H2295" s="116">
        <v>0</v>
      </c>
      <c r="I2295" s="114" t="s">
        <v>747</v>
      </c>
      <c r="J2295" s="117">
        <v>291.13</v>
      </c>
    </row>
    <row r="2296" spans="1:10" ht="25.5">
      <c r="A2296" s="113"/>
      <c r="B2296" s="114"/>
      <c r="C2296" s="114"/>
      <c r="D2296" s="115"/>
      <c r="E2296" s="114" t="s">
        <v>748</v>
      </c>
      <c r="F2296" s="116">
        <v>2510.2800000000002</v>
      </c>
      <c r="G2296" s="114"/>
      <c r="H2296" s="460" t="s">
        <v>749</v>
      </c>
      <c r="I2296" s="460"/>
      <c r="J2296" s="117">
        <v>12076.9</v>
      </c>
    </row>
    <row r="2297" spans="1:10" ht="26.25" thickBot="1">
      <c r="A2297" s="118"/>
      <c r="B2297" s="119"/>
      <c r="C2297" s="119"/>
      <c r="D2297" s="120"/>
      <c r="E2297" s="119"/>
      <c r="F2297" s="119"/>
      <c r="G2297" s="119" t="s">
        <v>750</v>
      </c>
      <c r="H2297" s="121" t="s">
        <v>768</v>
      </c>
      <c r="I2297" s="119" t="s">
        <v>752</v>
      </c>
      <c r="J2297" s="122">
        <v>12076.9</v>
      </c>
    </row>
    <row r="2298" spans="1:10" ht="15" thickTop="1">
      <c r="A2298" s="123"/>
      <c r="B2298" s="85"/>
      <c r="C2298" s="85"/>
      <c r="D2298" s="58"/>
      <c r="E2298" s="85"/>
      <c r="F2298" s="85"/>
      <c r="G2298" s="85"/>
      <c r="H2298" s="85"/>
      <c r="I2298" s="85"/>
      <c r="J2298" s="124"/>
    </row>
    <row r="2299" spans="1:10">
      <c r="A2299" s="107" t="s">
        <v>601</v>
      </c>
      <c r="B2299" s="82"/>
      <c r="C2299" s="82"/>
      <c r="D2299" s="54" t="s">
        <v>602</v>
      </c>
      <c r="E2299" s="82"/>
      <c r="F2299" s="461"/>
      <c r="G2299" s="461"/>
      <c r="H2299" s="82"/>
      <c r="I2299" s="82"/>
      <c r="J2299" s="108">
        <v>897.48</v>
      </c>
    </row>
    <row r="2300" spans="1:10" ht="30">
      <c r="A2300" s="109" t="s">
        <v>603</v>
      </c>
      <c r="B2300" s="46" t="s">
        <v>1</v>
      </c>
      <c r="C2300" s="46" t="s">
        <v>2</v>
      </c>
      <c r="D2300" s="55" t="s">
        <v>3</v>
      </c>
      <c r="E2300" s="457" t="s">
        <v>742</v>
      </c>
      <c r="F2300" s="457"/>
      <c r="G2300" s="46" t="s">
        <v>4</v>
      </c>
      <c r="H2300" s="46" t="s">
        <v>5</v>
      </c>
      <c r="I2300" s="46" t="s">
        <v>6</v>
      </c>
      <c r="J2300" s="110" t="s">
        <v>7</v>
      </c>
    </row>
    <row r="2301" spans="1:10" ht="25.5">
      <c r="A2301" s="125" t="s">
        <v>753</v>
      </c>
      <c r="B2301" s="60" t="s">
        <v>604</v>
      </c>
      <c r="C2301" s="60" t="s">
        <v>12</v>
      </c>
      <c r="D2301" s="59" t="s">
        <v>605</v>
      </c>
      <c r="E2301" s="458" t="s">
        <v>1638</v>
      </c>
      <c r="F2301" s="458"/>
      <c r="G2301" s="60" t="s">
        <v>220</v>
      </c>
      <c r="H2301" s="86">
        <v>1</v>
      </c>
      <c r="I2301" s="87">
        <v>12.42</v>
      </c>
      <c r="J2301" s="126">
        <v>12.42</v>
      </c>
    </row>
    <row r="2302" spans="1:10" ht="25.5">
      <c r="A2302" s="127" t="s">
        <v>755</v>
      </c>
      <c r="B2302" s="62" t="s">
        <v>1641</v>
      </c>
      <c r="C2302" s="62" t="s">
        <v>12</v>
      </c>
      <c r="D2302" s="61" t="s">
        <v>1642</v>
      </c>
      <c r="E2302" s="459" t="s">
        <v>758</v>
      </c>
      <c r="F2302" s="459"/>
      <c r="G2302" s="62" t="s">
        <v>14</v>
      </c>
      <c r="H2302" s="88">
        <v>3.5200000000000002E-2</v>
      </c>
      <c r="I2302" s="89">
        <v>22.36</v>
      </c>
      <c r="J2302" s="128">
        <v>0.78</v>
      </c>
    </row>
    <row r="2303" spans="1:10" ht="25.5">
      <c r="A2303" s="127" t="s">
        <v>755</v>
      </c>
      <c r="B2303" s="62" t="s">
        <v>1639</v>
      </c>
      <c r="C2303" s="62" t="s">
        <v>12</v>
      </c>
      <c r="D2303" s="61" t="s">
        <v>1640</v>
      </c>
      <c r="E2303" s="459" t="s">
        <v>758</v>
      </c>
      <c r="F2303" s="459"/>
      <c r="G2303" s="62" t="s">
        <v>14</v>
      </c>
      <c r="H2303" s="88">
        <v>3.5200000000000002E-2</v>
      </c>
      <c r="I2303" s="89">
        <v>26.59</v>
      </c>
      <c r="J2303" s="128">
        <v>0.93</v>
      </c>
    </row>
    <row r="2304" spans="1:10" ht="25.5">
      <c r="A2304" s="129" t="s">
        <v>743</v>
      </c>
      <c r="B2304" s="64" t="s">
        <v>1653</v>
      </c>
      <c r="C2304" s="64" t="s">
        <v>12</v>
      </c>
      <c r="D2304" s="63" t="s">
        <v>1654</v>
      </c>
      <c r="E2304" s="456" t="s">
        <v>766</v>
      </c>
      <c r="F2304" s="456"/>
      <c r="G2304" s="64" t="s">
        <v>220</v>
      </c>
      <c r="H2304" s="90">
        <v>1</v>
      </c>
      <c r="I2304" s="91">
        <v>9.49</v>
      </c>
      <c r="J2304" s="130">
        <v>9.49</v>
      </c>
    </row>
    <row r="2305" spans="1:10" ht="38.25">
      <c r="A2305" s="129" t="s">
        <v>743</v>
      </c>
      <c r="B2305" s="64" t="s">
        <v>1655</v>
      </c>
      <c r="C2305" s="64" t="s">
        <v>12</v>
      </c>
      <c r="D2305" s="63" t="s">
        <v>1656</v>
      </c>
      <c r="E2305" s="456" t="s">
        <v>766</v>
      </c>
      <c r="F2305" s="456"/>
      <c r="G2305" s="64" t="s">
        <v>220</v>
      </c>
      <c r="H2305" s="90">
        <v>1</v>
      </c>
      <c r="I2305" s="91">
        <v>1.22</v>
      </c>
      <c r="J2305" s="130">
        <v>1.22</v>
      </c>
    </row>
    <row r="2306" spans="1:10" ht="25.5">
      <c r="A2306" s="113"/>
      <c r="B2306" s="114"/>
      <c r="C2306" s="114"/>
      <c r="D2306" s="115"/>
      <c r="E2306" s="114" t="s">
        <v>745</v>
      </c>
      <c r="F2306" s="116">
        <v>1.39</v>
      </c>
      <c r="G2306" s="114" t="s">
        <v>746</v>
      </c>
      <c r="H2306" s="116">
        <v>0</v>
      </c>
      <c r="I2306" s="114" t="s">
        <v>747</v>
      </c>
      <c r="J2306" s="117">
        <v>1.39</v>
      </c>
    </row>
    <row r="2307" spans="1:10" ht="25.5">
      <c r="A2307" s="113"/>
      <c r="B2307" s="114"/>
      <c r="C2307" s="114"/>
      <c r="D2307" s="115"/>
      <c r="E2307" s="114" t="s">
        <v>748</v>
      </c>
      <c r="F2307" s="116">
        <v>3.25</v>
      </c>
      <c r="G2307" s="114"/>
      <c r="H2307" s="460" t="s">
        <v>749</v>
      </c>
      <c r="I2307" s="460"/>
      <c r="J2307" s="117">
        <v>15.67</v>
      </c>
    </row>
    <row r="2308" spans="1:10" ht="26.25" thickBot="1">
      <c r="A2308" s="118"/>
      <c r="B2308" s="119"/>
      <c r="C2308" s="119"/>
      <c r="D2308" s="120"/>
      <c r="E2308" s="119"/>
      <c r="F2308" s="119"/>
      <c r="G2308" s="119" t="s">
        <v>750</v>
      </c>
      <c r="H2308" s="121" t="s">
        <v>1460</v>
      </c>
      <c r="I2308" s="119" t="s">
        <v>752</v>
      </c>
      <c r="J2308" s="122">
        <v>203.71</v>
      </c>
    </row>
    <row r="2309" spans="1:10" ht="15" thickTop="1">
      <c r="A2309" s="123"/>
      <c r="B2309" s="85"/>
      <c r="C2309" s="85"/>
      <c r="D2309" s="58"/>
      <c r="E2309" s="85"/>
      <c r="F2309" s="85"/>
      <c r="G2309" s="85"/>
      <c r="H2309" s="85"/>
      <c r="I2309" s="85"/>
      <c r="J2309" s="124"/>
    </row>
    <row r="2310" spans="1:10" ht="30">
      <c r="A2310" s="109" t="s">
        <v>606</v>
      </c>
      <c r="B2310" s="46" t="s">
        <v>1</v>
      </c>
      <c r="C2310" s="46" t="s">
        <v>2</v>
      </c>
      <c r="D2310" s="55" t="s">
        <v>3</v>
      </c>
      <c r="E2310" s="457" t="s">
        <v>742</v>
      </c>
      <c r="F2310" s="457"/>
      <c r="G2310" s="46" t="s">
        <v>4</v>
      </c>
      <c r="H2310" s="46" t="s">
        <v>5</v>
      </c>
      <c r="I2310" s="46" t="s">
        <v>6</v>
      </c>
      <c r="J2310" s="110" t="s">
        <v>7</v>
      </c>
    </row>
    <row r="2311" spans="1:10" ht="25.5">
      <c r="A2311" s="125" t="s">
        <v>753</v>
      </c>
      <c r="B2311" s="60" t="s">
        <v>607</v>
      </c>
      <c r="C2311" s="60" t="s">
        <v>12</v>
      </c>
      <c r="D2311" s="59" t="s">
        <v>608</v>
      </c>
      <c r="E2311" s="458" t="s">
        <v>1638</v>
      </c>
      <c r="F2311" s="458"/>
      <c r="G2311" s="60" t="s">
        <v>220</v>
      </c>
      <c r="H2311" s="86">
        <v>1</v>
      </c>
      <c r="I2311" s="87">
        <v>13.03</v>
      </c>
      <c r="J2311" s="126">
        <v>13.03</v>
      </c>
    </row>
    <row r="2312" spans="1:10" ht="25.5">
      <c r="A2312" s="127" t="s">
        <v>755</v>
      </c>
      <c r="B2312" s="62" t="s">
        <v>1641</v>
      </c>
      <c r="C2312" s="62" t="s">
        <v>12</v>
      </c>
      <c r="D2312" s="61" t="s">
        <v>1642</v>
      </c>
      <c r="E2312" s="459" t="s">
        <v>758</v>
      </c>
      <c r="F2312" s="459"/>
      <c r="G2312" s="62" t="s">
        <v>14</v>
      </c>
      <c r="H2312" s="88">
        <v>4.7600000000000003E-2</v>
      </c>
      <c r="I2312" s="89">
        <v>22.36</v>
      </c>
      <c r="J2312" s="128">
        <v>1.06</v>
      </c>
    </row>
    <row r="2313" spans="1:10" ht="25.5">
      <c r="A2313" s="127" t="s">
        <v>755</v>
      </c>
      <c r="B2313" s="62" t="s">
        <v>1639</v>
      </c>
      <c r="C2313" s="62" t="s">
        <v>12</v>
      </c>
      <c r="D2313" s="61" t="s">
        <v>1640</v>
      </c>
      <c r="E2313" s="459" t="s">
        <v>758</v>
      </c>
      <c r="F2313" s="459"/>
      <c r="G2313" s="62" t="s">
        <v>14</v>
      </c>
      <c r="H2313" s="88">
        <v>4.7600000000000003E-2</v>
      </c>
      <c r="I2313" s="89">
        <v>26.59</v>
      </c>
      <c r="J2313" s="128">
        <v>1.26</v>
      </c>
    </row>
    <row r="2314" spans="1:10" ht="38.25">
      <c r="A2314" s="129" t="s">
        <v>743</v>
      </c>
      <c r="B2314" s="64" t="s">
        <v>1655</v>
      </c>
      <c r="C2314" s="64" t="s">
        <v>12</v>
      </c>
      <c r="D2314" s="63" t="s">
        <v>1656</v>
      </c>
      <c r="E2314" s="456" t="s">
        <v>766</v>
      </c>
      <c r="F2314" s="456"/>
      <c r="G2314" s="64" t="s">
        <v>220</v>
      </c>
      <c r="H2314" s="90">
        <v>1</v>
      </c>
      <c r="I2314" s="91">
        <v>1.22</v>
      </c>
      <c r="J2314" s="130">
        <v>1.22</v>
      </c>
    </row>
    <row r="2315" spans="1:10" ht="25.5">
      <c r="A2315" s="129" t="s">
        <v>743</v>
      </c>
      <c r="B2315" s="64" t="s">
        <v>1653</v>
      </c>
      <c r="C2315" s="64" t="s">
        <v>12</v>
      </c>
      <c r="D2315" s="63" t="s">
        <v>1654</v>
      </c>
      <c r="E2315" s="456" t="s">
        <v>766</v>
      </c>
      <c r="F2315" s="456"/>
      <c r="G2315" s="64" t="s">
        <v>220</v>
      </c>
      <c r="H2315" s="90">
        <v>1</v>
      </c>
      <c r="I2315" s="91">
        <v>9.49</v>
      </c>
      <c r="J2315" s="130">
        <v>9.49</v>
      </c>
    </row>
    <row r="2316" spans="1:10" ht="25.5">
      <c r="A2316" s="113"/>
      <c r="B2316" s="114"/>
      <c r="C2316" s="114"/>
      <c r="D2316" s="115"/>
      <c r="E2316" s="114" t="s">
        <v>745</v>
      </c>
      <c r="F2316" s="116">
        <v>1.88</v>
      </c>
      <c r="G2316" s="114" t="s">
        <v>746</v>
      </c>
      <c r="H2316" s="116">
        <v>0</v>
      </c>
      <c r="I2316" s="114" t="s">
        <v>747</v>
      </c>
      <c r="J2316" s="117">
        <v>1.88</v>
      </c>
    </row>
    <row r="2317" spans="1:10" ht="25.5">
      <c r="A2317" s="113"/>
      <c r="B2317" s="114"/>
      <c r="C2317" s="114"/>
      <c r="D2317" s="115"/>
      <c r="E2317" s="114" t="s">
        <v>748</v>
      </c>
      <c r="F2317" s="116">
        <v>3.41</v>
      </c>
      <c r="G2317" s="114"/>
      <c r="H2317" s="460" t="s">
        <v>749</v>
      </c>
      <c r="I2317" s="460"/>
      <c r="J2317" s="117">
        <v>16.440000000000001</v>
      </c>
    </row>
    <row r="2318" spans="1:10" ht="26.25" thickBot="1">
      <c r="A2318" s="118"/>
      <c r="B2318" s="119"/>
      <c r="C2318" s="119"/>
      <c r="D2318" s="120"/>
      <c r="E2318" s="119"/>
      <c r="F2318" s="119"/>
      <c r="G2318" s="119" t="s">
        <v>750</v>
      </c>
      <c r="H2318" s="121" t="s">
        <v>768</v>
      </c>
      <c r="I2318" s="119" t="s">
        <v>752</v>
      </c>
      <c r="J2318" s="122">
        <v>16.440000000000001</v>
      </c>
    </row>
    <row r="2319" spans="1:10" ht="15" thickTop="1">
      <c r="A2319" s="123"/>
      <c r="B2319" s="85"/>
      <c r="C2319" s="85"/>
      <c r="D2319" s="58"/>
      <c r="E2319" s="85"/>
      <c r="F2319" s="85"/>
      <c r="G2319" s="85"/>
      <c r="H2319" s="85"/>
      <c r="I2319" s="85"/>
      <c r="J2319" s="124"/>
    </row>
    <row r="2320" spans="1:10" ht="30">
      <c r="A2320" s="109" t="s">
        <v>726</v>
      </c>
      <c r="B2320" s="46" t="s">
        <v>1</v>
      </c>
      <c r="C2320" s="46" t="s">
        <v>2</v>
      </c>
      <c r="D2320" s="55" t="s">
        <v>3</v>
      </c>
      <c r="E2320" s="457" t="s">
        <v>742</v>
      </c>
      <c r="F2320" s="457"/>
      <c r="G2320" s="46" t="s">
        <v>4</v>
      </c>
      <c r="H2320" s="46" t="s">
        <v>5</v>
      </c>
      <c r="I2320" s="46" t="s">
        <v>6</v>
      </c>
      <c r="J2320" s="110" t="s">
        <v>7</v>
      </c>
    </row>
    <row r="2321" spans="1:10" ht="25.5">
      <c r="A2321" s="125" t="s">
        <v>753</v>
      </c>
      <c r="B2321" s="60" t="s">
        <v>727</v>
      </c>
      <c r="C2321" s="60" t="s">
        <v>12</v>
      </c>
      <c r="D2321" s="59" t="s">
        <v>728</v>
      </c>
      <c r="E2321" s="458" t="s">
        <v>1638</v>
      </c>
      <c r="F2321" s="458"/>
      <c r="G2321" s="60" t="s">
        <v>220</v>
      </c>
      <c r="H2321" s="86">
        <v>1</v>
      </c>
      <c r="I2321" s="87">
        <v>15.83</v>
      </c>
      <c r="J2321" s="126">
        <v>15.83</v>
      </c>
    </row>
    <row r="2322" spans="1:10" ht="25.5">
      <c r="A2322" s="127" t="s">
        <v>755</v>
      </c>
      <c r="B2322" s="62" t="s">
        <v>1639</v>
      </c>
      <c r="C2322" s="62" t="s">
        <v>12</v>
      </c>
      <c r="D2322" s="61" t="s">
        <v>1640</v>
      </c>
      <c r="E2322" s="459" t="s">
        <v>758</v>
      </c>
      <c r="F2322" s="459"/>
      <c r="G2322" s="62" t="s">
        <v>14</v>
      </c>
      <c r="H2322" s="88">
        <v>9.11E-2</v>
      </c>
      <c r="I2322" s="89">
        <v>26.59</v>
      </c>
      <c r="J2322" s="128">
        <v>2.42</v>
      </c>
    </row>
    <row r="2323" spans="1:10" ht="25.5">
      <c r="A2323" s="127" t="s">
        <v>755</v>
      </c>
      <c r="B2323" s="62" t="s">
        <v>1641</v>
      </c>
      <c r="C2323" s="62" t="s">
        <v>12</v>
      </c>
      <c r="D2323" s="61" t="s">
        <v>1642</v>
      </c>
      <c r="E2323" s="459" t="s">
        <v>758</v>
      </c>
      <c r="F2323" s="459"/>
      <c r="G2323" s="62" t="s">
        <v>14</v>
      </c>
      <c r="H2323" s="88">
        <v>9.11E-2</v>
      </c>
      <c r="I2323" s="89">
        <v>22.36</v>
      </c>
      <c r="J2323" s="128">
        <v>2.0299999999999998</v>
      </c>
    </row>
    <row r="2324" spans="1:10" ht="25.5">
      <c r="A2324" s="129" t="s">
        <v>743</v>
      </c>
      <c r="B2324" s="64" t="s">
        <v>1653</v>
      </c>
      <c r="C2324" s="64" t="s">
        <v>12</v>
      </c>
      <c r="D2324" s="63" t="s">
        <v>1654</v>
      </c>
      <c r="E2324" s="456" t="s">
        <v>766</v>
      </c>
      <c r="F2324" s="456"/>
      <c r="G2324" s="64" t="s">
        <v>220</v>
      </c>
      <c r="H2324" s="90">
        <v>1</v>
      </c>
      <c r="I2324" s="91">
        <v>9.49</v>
      </c>
      <c r="J2324" s="130">
        <v>9.49</v>
      </c>
    </row>
    <row r="2325" spans="1:10" ht="38.25">
      <c r="A2325" s="129" t="s">
        <v>743</v>
      </c>
      <c r="B2325" s="64" t="s">
        <v>1657</v>
      </c>
      <c r="C2325" s="64" t="s">
        <v>12</v>
      </c>
      <c r="D2325" s="63" t="s">
        <v>1658</v>
      </c>
      <c r="E2325" s="456" t="s">
        <v>766</v>
      </c>
      <c r="F2325" s="456"/>
      <c r="G2325" s="64" t="s">
        <v>220</v>
      </c>
      <c r="H2325" s="90">
        <v>1</v>
      </c>
      <c r="I2325" s="91">
        <v>1.89</v>
      </c>
      <c r="J2325" s="130">
        <v>1.89</v>
      </c>
    </row>
    <row r="2326" spans="1:10" ht="25.5">
      <c r="A2326" s="113"/>
      <c r="B2326" s="114"/>
      <c r="C2326" s="114"/>
      <c r="D2326" s="115"/>
      <c r="E2326" s="114" t="s">
        <v>745</v>
      </c>
      <c r="F2326" s="116">
        <v>3.61</v>
      </c>
      <c r="G2326" s="114" t="s">
        <v>746</v>
      </c>
      <c r="H2326" s="116">
        <v>0</v>
      </c>
      <c r="I2326" s="114" t="s">
        <v>747</v>
      </c>
      <c r="J2326" s="117">
        <v>3.61</v>
      </c>
    </row>
    <row r="2327" spans="1:10" ht="25.5">
      <c r="A2327" s="113"/>
      <c r="B2327" s="114"/>
      <c r="C2327" s="114"/>
      <c r="D2327" s="115"/>
      <c r="E2327" s="114" t="s">
        <v>748</v>
      </c>
      <c r="F2327" s="116">
        <v>4.1500000000000004</v>
      </c>
      <c r="G2327" s="114"/>
      <c r="H2327" s="460" t="s">
        <v>749</v>
      </c>
      <c r="I2327" s="460"/>
      <c r="J2327" s="117">
        <v>19.98</v>
      </c>
    </row>
    <row r="2328" spans="1:10" ht="26.25" thickBot="1">
      <c r="A2328" s="118"/>
      <c r="B2328" s="119"/>
      <c r="C2328" s="119"/>
      <c r="D2328" s="120"/>
      <c r="E2328" s="119"/>
      <c r="F2328" s="119"/>
      <c r="G2328" s="119" t="s">
        <v>750</v>
      </c>
      <c r="H2328" s="121" t="s">
        <v>1502</v>
      </c>
      <c r="I2328" s="119" t="s">
        <v>752</v>
      </c>
      <c r="J2328" s="122">
        <v>159.84</v>
      </c>
    </row>
    <row r="2329" spans="1:10" ht="15" thickTop="1">
      <c r="A2329" s="123"/>
      <c r="B2329" s="85"/>
      <c r="C2329" s="85"/>
      <c r="D2329" s="58"/>
      <c r="E2329" s="85"/>
      <c r="F2329" s="85"/>
      <c r="G2329" s="85"/>
      <c r="H2329" s="85"/>
      <c r="I2329" s="85"/>
      <c r="J2329" s="124"/>
    </row>
    <row r="2330" spans="1:10" ht="30">
      <c r="A2330" s="109" t="s">
        <v>729</v>
      </c>
      <c r="B2330" s="46" t="s">
        <v>1</v>
      </c>
      <c r="C2330" s="46" t="s">
        <v>2</v>
      </c>
      <c r="D2330" s="55" t="s">
        <v>3</v>
      </c>
      <c r="E2330" s="457" t="s">
        <v>742</v>
      </c>
      <c r="F2330" s="457"/>
      <c r="G2330" s="46" t="s">
        <v>4</v>
      </c>
      <c r="H2330" s="46" t="s">
        <v>5</v>
      </c>
      <c r="I2330" s="46" t="s">
        <v>6</v>
      </c>
      <c r="J2330" s="110" t="s">
        <v>7</v>
      </c>
    </row>
    <row r="2331" spans="1:10" ht="25.5">
      <c r="A2331" s="125" t="s">
        <v>753</v>
      </c>
      <c r="B2331" s="60" t="s">
        <v>730</v>
      </c>
      <c r="C2331" s="60" t="s">
        <v>12</v>
      </c>
      <c r="D2331" s="59" t="s">
        <v>731</v>
      </c>
      <c r="E2331" s="458" t="s">
        <v>1638</v>
      </c>
      <c r="F2331" s="458"/>
      <c r="G2331" s="60" t="s">
        <v>220</v>
      </c>
      <c r="H2331" s="86">
        <v>1</v>
      </c>
      <c r="I2331" s="87">
        <v>64.08</v>
      </c>
      <c r="J2331" s="126">
        <v>64.08</v>
      </c>
    </row>
    <row r="2332" spans="1:10" ht="25.5">
      <c r="A2332" s="127" t="s">
        <v>755</v>
      </c>
      <c r="B2332" s="62" t="s">
        <v>1641</v>
      </c>
      <c r="C2332" s="62" t="s">
        <v>12</v>
      </c>
      <c r="D2332" s="61" t="s">
        <v>1642</v>
      </c>
      <c r="E2332" s="459" t="s">
        <v>758</v>
      </c>
      <c r="F2332" s="459"/>
      <c r="G2332" s="62" t="s">
        <v>14</v>
      </c>
      <c r="H2332" s="88">
        <v>0.13250000000000001</v>
      </c>
      <c r="I2332" s="89">
        <v>22.36</v>
      </c>
      <c r="J2332" s="128">
        <v>2.96</v>
      </c>
    </row>
    <row r="2333" spans="1:10" ht="25.5">
      <c r="A2333" s="127" t="s">
        <v>755</v>
      </c>
      <c r="B2333" s="62" t="s">
        <v>1639</v>
      </c>
      <c r="C2333" s="62" t="s">
        <v>12</v>
      </c>
      <c r="D2333" s="61" t="s">
        <v>1640</v>
      </c>
      <c r="E2333" s="459" t="s">
        <v>758</v>
      </c>
      <c r="F2333" s="459"/>
      <c r="G2333" s="62" t="s">
        <v>14</v>
      </c>
      <c r="H2333" s="88">
        <v>0.13250000000000001</v>
      </c>
      <c r="I2333" s="89">
        <v>26.59</v>
      </c>
      <c r="J2333" s="128">
        <v>3.52</v>
      </c>
    </row>
    <row r="2334" spans="1:10" ht="25.5">
      <c r="A2334" s="129" t="s">
        <v>743</v>
      </c>
      <c r="B2334" s="64" t="s">
        <v>1659</v>
      </c>
      <c r="C2334" s="64" t="s">
        <v>12</v>
      </c>
      <c r="D2334" s="63" t="s">
        <v>1660</v>
      </c>
      <c r="E2334" s="456" t="s">
        <v>766</v>
      </c>
      <c r="F2334" s="456"/>
      <c r="G2334" s="64" t="s">
        <v>220</v>
      </c>
      <c r="H2334" s="90">
        <v>1</v>
      </c>
      <c r="I2334" s="91">
        <v>54.44</v>
      </c>
      <c r="J2334" s="130">
        <v>54.44</v>
      </c>
    </row>
    <row r="2335" spans="1:10" ht="38.25">
      <c r="A2335" s="129" t="s">
        <v>743</v>
      </c>
      <c r="B2335" s="64" t="s">
        <v>1661</v>
      </c>
      <c r="C2335" s="64" t="s">
        <v>12</v>
      </c>
      <c r="D2335" s="63" t="s">
        <v>1662</v>
      </c>
      <c r="E2335" s="456" t="s">
        <v>766</v>
      </c>
      <c r="F2335" s="456"/>
      <c r="G2335" s="64" t="s">
        <v>220</v>
      </c>
      <c r="H2335" s="90">
        <v>2</v>
      </c>
      <c r="I2335" s="91">
        <v>1.58</v>
      </c>
      <c r="J2335" s="130">
        <v>3.16</v>
      </c>
    </row>
    <row r="2336" spans="1:10" ht="25.5">
      <c r="A2336" s="113"/>
      <c r="B2336" s="114"/>
      <c r="C2336" s="114"/>
      <c r="D2336" s="115"/>
      <c r="E2336" s="114" t="s">
        <v>745</v>
      </c>
      <c r="F2336" s="116">
        <v>5.26</v>
      </c>
      <c r="G2336" s="114" t="s">
        <v>746</v>
      </c>
      <c r="H2336" s="116">
        <v>0</v>
      </c>
      <c r="I2336" s="114" t="s">
        <v>747</v>
      </c>
      <c r="J2336" s="117">
        <v>5.26</v>
      </c>
    </row>
    <row r="2337" spans="1:10" ht="25.5">
      <c r="A2337" s="113"/>
      <c r="B2337" s="114"/>
      <c r="C2337" s="114"/>
      <c r="D2337" s="115"/>
      <c r="E2337" s="114" t="s">
        <v>748</v>
      </c>
      <c r="F2337" s="116">
        <v>16.809999999999999</v>
      </c>
      <c r="G2337" s="114"/>
      <c r="H2337" s="460" t="s">
        <v>749</v>
      </c>
      <c r="I2337" s="460"/>
      <c r="J2337" s="117">
        <v>80.89</v>
      </c>
    </row>
    <row r="2338" spans="1:10" ht="26.25" thickBot="1">
      <c r="A2338" s="118"/>
      <c r="B2338" s="119"/>
      <c r="C2338" s="119"/>
      <c r="D2338" s="120"/>
      <c r="E2338" s="119"/>
      <c r="F2338" s="119"/>
      <c r="G2338" s="119" t="s">
        <v>750</v>
      </c>
      <c r="H2338" s="121" t="s">
        <v>768</v>
      </c>
      <c r="I2338" s="119" t="s">
        <v>752</v>
      </c>
      <c r="J2338" s="122">
        <v>80.89</v>
      </c>
    </row>
    <row r="2339" spans="1:10" ht="15" thickTop="1">
      <c r="A2339" s="123"/>
      <c r="B2339" s="85"/>
      <c r="C2339" s="85"/>
      <c r="D2339" s="58"/>
      <c r="E2339" s="85"/>
      <c r="F2339" s="85"/>
      <c r="G2339" s="85"/>
      <c r="H2339" s="85"/>
      <c r="I2339" s="85"/>
      <c r="J2339" s="124"/>
    </row>
    <row r="2340" spans="1:10" ht="30">
      <c r="A2340" s="109" t="s">
        <v>732</v>
      </c>
      <c r="B2340" s="46" t="s">
        <v>1</v>
      </c>
      <c r="C2340" s="46" t="s">
        <v>2</v>
      </c>
      <c r="D2340" s="55" t="s">
        <v>3</v>
      </c>
      <c r="E2340" s="457" t="s">
        <v>742</v>
      </c>
      <c r="F2340" s="457"/>
      <c r="G2340" s="46" t="s">
        <v>4</v>
      </c>
      <c r="H2340" s="46" t="s">
        <v>5</v>
      </c>
      <c r="I2340" s="46" t="s">
        <v>6</v>
      </c>
      <c r="J2340" s="110" t="s">
        <v>7</v>
      </c>
    </row>
    <row r="2341" spans="1:10" ht="25.5">
      <c r="A2341" s="125" t="s">
        <v>753</v>
      </c>
      <c r="B2341" s="60" t="s">
        <v>733</v>
      </c>
      <c r="C2341" s="60" t="s">
        <v>12</v>
      </c>
      <c r="D2341" s="59" t="s">
        <v>734</v>
      </c>
      <c r="E2341" s="458" t="s">
        <v>1638</v>
      </c>
      <c r="F2341" s="458"/>
      <c r="G2341" s="60" t="s">
        <v>220</v>
      </c>
      <c r="H2341" s="86">
        <v>1</v>
      </c>
      <c r="I2341" s="87">
        <v>81.16</v>
      </c>
      <c r="J2341" s="126">
        <v>81.16</v>
      </c>
    </row>
    <row r="2342" spans="1:10" ht="25.5">
      <c r="A2342" s="127" t="s">
        <v>755</v>
      </c>
      <c r="B2342" s="62" t="s">
        <v>1641</v>
      </c>
      <c r="C2342" s="62" t="s">
        <v>12</v>
      </c>
      <c r="D2342" s="61" t="s">
        <v>1642</v>
      </c>
      <c r="E2342" s="459" t="s">
        <v>758</v>
      </c>
      <c r="F2342" s="459"/>
      <c r="G2342" s="62" t="s">
        <v>14</v>
      </c>
      <c r="H2342" s="88">
        <v>0.1988</v>
      </c>
      <c r="I2342" s="89">
        <v>22.36</v>
      </c>
      <c r="J2342" s="128">
        <v>4.4400000000000004</v>
      </c>
    </row>
    <row r="2343" spans="1:10" ht="25.5">
      <c r="A2343" s="127" t="s">
        <v>755</v>
      </c>
      <c r="B2343" s="62" t="s">
        <v>1639</v>
      </c>
      <c r="C2343" s="62" t="s">
        <v>12</v>
      </c>
      <c r="D2343" s="61" t="s">
        <v>1640</v>
      </c>
      <c r="E2343" s="459" t="s">
        <v>758</v>
      </c>
      <c r="F2343" s="459"/>
      <c r="G2343" s="62" t="s">
        <v>14</v>
      </c>
      <c r="H2343" s="88">
        <v>0.1988</v>
      </c>
      <c r="I2343" s="89">
        <v>26.59</v>
      </c>
      <c r="J2343" s="128">
        <v>5.28</v>
      </c>
    </row>
    <row r="2344" spans="1:10" ht="25.5">
      <c r="A2344" s="129" t="s">
        <v>743</v>
      </c>
      <c r="B2344" s="64" t="s">
        <v>1663</v>
      </c>
      <c r="C2344" s="64" t="s">
        <v>12</v>
      </c>
      <c r="D2344" s="63" t="s">
        <v>1664</v>
      </c>
      <c r="E2344" s="456" t="s">
        <v>766</v>
      </c>
      <c r="F2344" s="456"/>
      <c r="G2344" s="64" t="s">
        <v>220</v>
      </c>
      <c r="H2344" s="90">
        <v>1</v>
      </c>
      <c r="I2344" s="91">
        <v>66.7</v>
      </c>
      <c r="J2344" s="130">
        <v>66.7</v>
      </c>
    </row>
    <row r="2345" spans="1:10" ht="38.25">
      <c r="A2345" s="129" t="s">
        <v>743</v>
      </c>
      <c r="B2345" s="64" t="s">
        <v>1661</v>
      </c>
      <c r="C2345" s="64" t="s">
        <v>12</v>
      </c>
      <c r="D2345" s="63" t="s">
        <v>1662</v>
      </c>
      <c r="E2345" s="456" t="s">
        <v>766</v>
      </c>
      <c r="F2345" s="456"/>
      <c r="G2345" s="64" t="s">
        <v>220</v>
      </c>
      <c r="H2345" s="90">
        <v>3</v>
      </c>
      <c r="I2345" s="91">
        <v>1.58</v>
      </c>
      <c r="J2345" s="130">
        <v>4.74</v>
      </c>
    </row>
    <row r="2346" spans="1:10" ht="25.5">
      <c r="A2346" s="113"/>
      <c r="B2346" s="114"/>
      <c r="C2346" s="114"/>
      <c r="D2346" s="115"/>
      <c r="E2346" s="114" t="s">
        <v>745</v>
      </c>
      <c r="F2346" s="116">
        <v>7.9</v>
      </c>
      <c r="G2346" s="114" t="s">
        <v>746</v>
      </c>
      <c r="H2346" s="116">
        <v>0</v>
      </c>
      <c r="I2346" s="114" t="s">
        <v>747</v>
      </c>
      <c r="J2346" s="117">
        <v>7.9</v>
      </c>
    </row>
    <row r="2347" spans="1:10" ht="25.5">
      <c r="A2347" s="113"/>
      <c r="B2347" s="114"/>
      <c r="C2347" s="114"/>
      <c r="D2347" s="115"/>
      <c r="E2347" s="114" t="s">
        <v>748</v>
      </c>
      <c r="F2347" s="116">
        <v>21.29</v>
      </c>
      <c r="G2347" s="114"/>
      <c r="H2347" s="460" t="s">
        <v>749</v>
      </c>
      <c r="I2347" s="460"/>
      <c r="J2347" s="117">
        <v>102.45</v>
      </c>
    </row>
    <row r="2348" spans="1:10" ht="26.25" thickBot="1">
      <c r="A2348" s="118"/>
      <c r="B2348" s="119"/>
      <c r="C2348" s="119"/>
      <c r="D2348" s="120"/>
      <c r="E2348" s="119"/>
      <c r="F2348" s="119"/>
      <c r="G2348" s="119" t="s">
        <v>750</v>
      </c>
      <c r="H2348" s="121" t="s">
        <v>768</v>
      </c>
      <c r="I2348" s="119" t="s">
        <v>752</v>
      </c>
      <c r="J2348" s="122">
        <v>102.45</v>
      </c>
    </row>
    <row r="2349" spans="1:10" ht="15" thickTop="1">
      <c r="A2349" s="123"/>
      <c r="B2349" s="85"/>
      <c r="C2349" s="85"/>
      <c r="D2349" s="58"/>
      <c r="E2349" s="85"/>
      <c r="F2349" s="85"/>
      <c r="G2349" s="85"/>
      <c r="H2349" s="85"/>
      <c r="I2349" s="85"/>
      <c r="J2349" s="124"/>
    </row>
    <row r="2350" spans="1:10" ht="30">
      <c r="A2350" s="109" t="s">
        <v>735</v>
      </c>
      <c r="B2350" s="46" t="s">
        <v>1</v>
      </c>
      <c r="C2350" s="46" t="s">
        <v>2</v>
      </c>
      <c r="D2350" s="55" t="s">
        <v>3</v>
      </c>
      <c r="E2350" s="457" t="s">
        <v>742</v>
      </c>
      <c r="F2350" s="457"/>
      <c r="G2350" s="46" t="s">
        <v>4</v>
      </c>
      <c r="H2350" s="46" t="s">
        <v>5</v>
      </c>
      <c r="I2350" s="46" t="s">
        <v>6</v>
      </c>
      <c r="J2350" s="110" t="s">
        <v>7</v>
      </c>
    </row>
    <row r="2351" spans="1:10" ht="25.5">
      <c r="A2351" s="125" t="s">
        <v>753</v>
      </c>
      <c r="B2351" s="60" t="s">
        <v>736</v>
      </c>
      <c r="C2351" s="60" t="s">
        <v>12</v>
      </c>
      <c r="D2351" s="59" t="s">
        <v>737</v>
      </c>
      <c r="E2351" s="458" t="s">
        <v>1638</v>
      </c>
      <c r="F2351" s="458"/>
      <c r="G2351" s="60" t="s">
        <v>220</v>
      </c>
      <c r="H2351" s="86">
        <v>1</v>
      </c>
      <c r="I2351" s="87">
        <v>101.74</v>
      </c>
      <c r="J2351" s="126">
        <v>101.74</v>
      </c>
    </row>
    <row r="2352" spans="1:10" ht="25.5">
      <c r="A2352" s="127" t="s">
        <v>755</v>
      </c>
      <c r="B2352" s="62" t="s">
        <v>1639</v>
      </c>
      <c r="C2352" s="62" t="s">
        <v>12</v>
      </c>
      <c r="D2352" s="61" t="s">
        <v>1640</v>
      </c>
      <c r="E2352" s="459" t="s">
        <v>758</v>
      </c>
      <c r="F2352" s="459"/>
      <c r="G2352" s="62" t="s">
        <v>14</v>
      </c>
      <c r="H2352" s="88">
        <v>0.56769999999999998</v>
      </c>
      <c r="I2352" s="89">
        <v>26.59</v>
      </c>
      <c r="J2352" s="128">
        <v>15.09</v>
      </c>
    </row>
    <row r="2353" spans="1:10" ht="25.5">
      <c r="A2353" s="127" t="s">
        <v>755</v>
      </c>
      <c r="B2353" s="62" t="s">
        <v>1641</v>
      </c>
      <c r="C2353" s="62" t="s">
        <v>12</v>
      </c>
      <c r="D2353" s="61" t="s">
        <v>1642</v>
      </c>
      <c r="E2353" s="459" t="s">
        <v>758</v>
      </c>
      <c r="F2353" s="459"/>
      <c r="G2353" s="62" t="s">
        <v>14</v>
      </c>
      <c r="H2353" s="88">
        <v>0.56769999999999998</v>
      </c>
      <c r="I2353" s="89">
        <v>22.36</v>
      </c>
      <c r="J2353" s="128">
        <v>12.69</v>
      </c>
    </row>
    <row r="2354" spans="1:10" ht="25.5">
      <c r="A2354" s="129" t="s">
        <v>743</v>
      </c>
      <c r="B2354" s="64" t="s">
        <v>1663</v>
      </c>
      <c r="C2354" s="64" t="s">
        <v>12</v>
      </c>
      <c r="D2354" s="63" t="s">
        <v>1664</v>
      </c>
      <c r="E2354" s="456" t="s">
        <v>766</v>
      </c>
      <c r="F2354" s="456"/>
      <c r="G2354" s="64" t="s">
        <v>220</v>
      </c>
      <c r="H2354" s="90">
        <v>1</v>
      </c>
      <c r="I2354" s="91">
        <v>66.7</v>
      </c>
      <c r="J2354" s="130">
        <v>66.7</v>
      </c>
    </row>
    <row r="2355" spans="1:10" ht="38.25">
      <c r="A2355" s="129" t="s">
        <v>743</v>
      </c>
      <c r="B2355" s="64" t="s">
        <v>1665</v>
      </c>
      <c r="C2355" s="64" t="s">
        <v>12</v>
      </c>
      <c r="D2355" s="63" t="s">
        <v>1666</v>
      </c>
      <c r="E2355" s="456" t="s">
        <v>766</v>
      </c>
      <c r="F2355" s="456"/>
      <c r="G2355" s="64" t="s">
        <v>220</v>
      </c>
      <c r="H2355" s="90">
        <v>3</v>
      </c>
      <c r="I2355" s="91">
        <v>2.42</v>
      </c>
      <c r="J2355" s="130">
        <v>7.26</v>
      </c>
    </row>
    <row r="2356" spans="1:10" ht="25.5">
      <c r="A2356" s="113"/>
      <c r="B2356" s="114"/>
      <c r="C2356" s="114"/>
      <c r="D2356" s="115"/>
      <c r="E2356" s="114" t="s">
        <v>745</v>
      </c>
      <c r="F2356" s="116">
        <v>22.56</v>
      </c>
      <c r="G2356" s="114" t="s">
        <v>746</v>
      </c>
      <c r="H2356" s="116">
        <v>0</v>
      </c>
      <c r="I2356" s="114" t="s">
        <v>747</v>
      </c>
      <c r="J2356" s="117">
        <v>22.56</v>
      </c>
    </row>
    <row r="2357" spans="1:10" ht="25.5">
      <c r="A2357" s="113"/>
      <c r="B2357" s="114"/>
      <c r="C2357" s="114"/>
      <c r="D2357" s="115"/>
      <c r="E2357" s="114" t="s">
        <v>748</v>
      </c>
      <c r="F2357" s="116">
        <v>26.69</v>
      </c>
      <c r="G2357" s="114"/>
      <c r="H2357" s="460" t="s">
        <v>749</v>
      </c>
      <c r="I2357" s="460"/>
      <c r="J2357" s="117">
        <v>128.43</v>
      </c>
    </row>
    <row r="2358" spans="1:10" ht="26.25" thickBot="1">
      <c r="A2358" s="118"/>
      <c r="B2358" s="119"/>
      <c r="C2358" s="119"/>
      <c r="D2358" s="120"/>
      <c r="E2358" s="119"/>
      <c r="F2358" s="119"/>
      <c r="G2358" s="119" t="s">
        <v>750</v>
      </c>
      <c r="H2358" s="121" t="s">
        <v>768</v>
      </c>
      <c r="I2358" s="119" t="s">
        <v>752</v>
      </c>
      <c r="J2358" s="122">
        <v>128.43</v>
      </c>
    </row>
    <row r="2359" spans="1:10" ht="15" thickTop="1">
      <c r="A2359" s="123"/>
      <c r="B2359" s="85"/>
      <c r="C2359" s="85"/>
      <c r="D2359" s="58"/>
      <c r="E2359" s="85"/>
      <c r="F2359" s="85"/>
      <c r="G2359" s="85"/>
      <c r="H2359" s="85"/>
      <c r="I2359" s="85"/>
      <c r="J2359" s="124"/>
    </row>
    <row r="2360" spans="1:10" ht="30">
      <c r="A2360" s="109" t="s">
        <v>738</v>
      </c>
      <c r="B2360" s="46" t="s">
        <v>1</v>
      </c>
      <c r="C2360" s="46" t="s">
        <v>2</v>
      </c>
      <c r="D2360" s="55" t="s">
        <v>3</v>
      </c>
      <c r="E2360" s="457" t="s">
        <v>742</v>
      </c>
      <c r="F2360" s="457"/>
      <c r="G2360" s="46" t="s">
        <v>4</v>
      </c>
      <c r="H2360" s="46" t="s">
        <v>5</v>
      </c>
      <c r="I2360" s="46" t="s">
        <v>6</v>
      </c>
      <c r="J2360" s="110" t="s">
        <v>7</v>
      </c>
    </row>
    <row r="2361" spans="1:10" ht="25.5">
      <c r="A2361" s="125" t="s">
        <v>753</v>
      </c>
      <c r="B2361" s="60" t="s">
        <v>739</v>
      </c>
      <c r="C2361" s="60" t="s">
        <v>246</v>
      </c>
      <c r="D2361" s="59" t="s">
        <v>740</v>
      </c>
      <c r="E2361" s="458">
        <v>0</v>
      </c>
      <c r="F2361" s="458"/>
      <c r="G2361" s="60" t="s">
        <v>220</v>
      </c>
      <c r="H2361" s="86">
        <v>1</v>
      </c>
      <c r="I2361" s="87">
        <v>162.96</v>
      </c>
      <c r="J2361" s="126">
        <v>162.96</v>
      </c>
    </row>
    <row r="2362" spans="1:10">
      <c r="A2362" s="129" t="s">
        <v>743</v>
      </c>
      <c r="B2362" s="64" t="s">
        <v>1667</v>
      </c>
      <c r="C2362" s="64" t="s">
        <v>246</v>
      </c>
      <c r="D2362" s="63" t="s">
        <v>1668</v>
      </c>
      <c r="E2362" s="456" t="s">
        <v>744</v>
      </c>
      <c r="F2362" s="456"/>
      <c r="G2362" s="64" t="s">
        <v>14</v>
      </c>
      <c r="H2362" s="90">
        <v>0.6</v>
      </c>
      <c r="I2362" s="91">
        <v>26.85</v>
      </c>
      <c r="J2362" s="130">
        <v>16.11</v>
      </c>
    </row>
    <row r="2363" spans="1:10">
      <c r="A2363" s="129" t="s">
        <v>743</v>
      </c>
      <c r="B2363" s="64" t="s">
        <v>1669</v>
      </c>
      <c r="C2363" s="64" t="s">
        <v>246</v>
      </c>
      <c r="D2363" s="63" t="s">
        <v>1670</v>
      </c>
      <c r="E2363" s="456" t="s">
        <v>744</v>
      </c>
      <c r="F2363" s="456"/>
      <c r="G2363" s="64" t="s">
        <v>14</v>
      </c>
      <c r="H2363" s="90">
        <v>0.6</v>
      </c>
      <c r="I2363" s="91">
        <v>21.1</v>
      </c>
      <c r="J2363" s="130">
        <v>12.66</v>
      </c>
    </row>
    <row r="2364" spans="1:10">
      <c r="A2364" s="129" t="s">
        <v>743</v>
      </c>
      <c r="B2364" s="64" t="s">
        <v>1671</v>
      </c>
      <c r="C2364" s="64" t="s">
        <v>246</v>
      </c>
      <c r="D2364" s="63" t="s">
        <v>740</v>
      </c>
      <c r="E2364" s="456" t="s">
        <v>766</v>
      </c>
      <c r="F2364" s="456"/>
      <c r="G2364" s="64" t="s">
        <v>220</v>
      </c>
      <c r="H2364" s="90">
        <v>1</v>
      </c>
      <c r="I2364" s="91">
        <v>134.19</v>
      </c>
      <c r="J2364" s="130">
        <v>134.19</v>
      </c>
    </row>
    <row r="2365" spans="1:10" ht="25.5">
      <c r="A2365" s="113"/>
      <c r="B2365" s="114"/>
      <c r="C2365" s="114"/>
      <c r="D2365" s="115"/>
      <c r="E2365" s="114" t="s">
        <v>745</v>
      </c>
      <c r="F2365" s="116">
        <v>28.77</v>
      </c>
      <c r="G2365" s="114" t="s">
        <v>746</v>
      </c>
      <c r="H2365" s="116">
        <v>0</v>
      </c>
      <c r="I2365" s="114" t="s">
        <v>747</v>
      </c>
      <c r="J2365" s="117">
        <v>28.77</v>
      </c>
    </row>
    <row r="2366" spans="1:10" ht="25.5">
      <c r="A2366" s="113"/>
      <c r="B2366" s="114"/>
      <c r="C2366" s="114"/>
      <c r="D2366" s="115"/>
      <c r="E2366" s="114" t="s">
        <v>748</v>
      </c>
      <c r="F2366" s="116">
        <v>42.76</v>
      </c>
      <c r="G2366" s="114"/>
      <c r="H2366" s="460" t="s">
        <v>749</v>
      </c>
      <c r="I2366" s="460"/>
      <c r="J2366" s="117">
        <v>205.72</v>
      </c>
    </row>
    <row r="2367" spans="1:10" ht="26.25" thickBot="1">
      <c r="A2367" s="118"/>
      <c r="B2367" s="119"/>
      <c r="C2367" s="119"/>
      <c r="D2367" s="120"/>
      <c r="E2367" s="119"/>
      <c r="F2367" s="119"/>
      <c r="G2367" s="119" t="s">
        <v>750</v>
      </c>
      <c r="H2367" s="121" t="s">
        <v>768</v>
      </c>
      <c r="I2367" s="119" t="s">
        <v>752</v>
      </c>
      <c r="J2367" s="122">
        <v>205.72</v>
      </c>
    </row>
    <row r="2368" spans="1:10" ht="15" thickTop="1">
      <c r="A2368" s="123"/>
      <c r="B2368" s="85"/>
      <c r="C2368" s="85"/>
      <c r="D2368" s="58"/>
      <c r="E2368" s="85"/>
      <c r="F2368" s="85"/>
      <c r="G2368" s="85"/>
      <c r="H2368" s="85"/>
      <c r="I2368" s="85"/>
      <c r="J2368" s="124"/>
    </row>
    <row r="2369" spans="1:10">
      <c r="A2369" s="107" t="s">
        <v>609</v>
      </c>
      <c r="B2369" s="82"/>
      <c r="C2369" s="82"/>
      <c r="D2369" s="54" t="s">
        <v>610</v>
      </c>
      <c r="E2369" s="82"/>
      <c r="F2369" s="461"/>
      <c r="G2369" s="461"/>
      <c r="H2369" s="82"/>
      <c r="I2369" s="82"/>
      <c r="J2369" s="108">
        <v>17332.22</v>
      </c>
    </row>
    <row r="2370" spans="1:10" ht="30">
      <c r="A2370" s="109" t="s">
        <v>611</v>
      </c>
      <c r="B2370" s="46" t="s">
        <v>1</v>
      </c>
      <c r="C2370" s="46" t="s">
        <v>2</v>
      </c>
      <c r="D2370" s="55" t="s">
        <v>3</v>
      </c>
      <c r="E2370" s="457" t="s">
        <v>742</v>
      </c>
      <c r="F2370" s="457"/>
      <c r="G2370" s="46" t="s">
        <v>4</v>
      </c>
      <c r="H2370" s="46" t="s">
        <v>5</v>
      </c>
      <c r="I2370" s="46" t="s">
        <v>6</v>
      </c>
      <c r="J2370" s="110" t="s">
        <v>7</v>
      </c>
    </row>
    <row r="2371" spans="1:10" ht="38.25">
      <c r="A2371" s="125" t="s">
        <v>753</v>
      </c>
      <c r="B2371" s="60" t="s">
        <v>612</v>
      </c>
      <c r="C2371" s="60" t="s">
        <v>12</v>
      </c>
      <c r="D2371" s="59" t="s">
        <v>613</v>
      </c>
      <c r="E2371" s="458" t="s">
        <v>1638</v>
      </c>
      <c r="F2371" s="458"/>
      <c r="G2371" s="60" t="s">
        <v>70</v>
      </c>
      <c r="H2371" s="86">
        <v>1</v>
      </c>
      <c r="I2371" s="87">
        <v>20.260000000000002</v>
      </c>
      <c r="J2371" s="126">
        <v>20.260000000000002</v>
      </c>
    </row>
    <row r="2372" spans="1:10" ht="25.5">
      <c r="A2372" s="127" t="s">
        <v>755</v>
      </c>
      <c r="B2372" s="62" t="s">
        <v>1639</v>
      </c>
      <c r="C2372" s="62" t="s">
        <v>12</v>
      </c>
      <c r="D2372" s="61" t="s">
        <v>1640</v>
      </c>
      <c r="E2372" s="459" t="s">
        <v>758</v>
      </c>
      <c r="F2372" s="459"/>
      <c r="G2372" s="62" t="s">
        <v>14</v>
      </c>
      <c r="H2372" s="88">
        <v>9.0999999999999998E-2</v>
      </c>
      <c r="I2372" s="89">
        <v>26.59</v>
      </c>
      <c r="J2372" s="128">
        <v>2.41</v>
      </c>
    </row>
    <row r="2373" spans="1:10" ht="63.75">
      <c r="A2373" s="127" t="s">
        <v>755</v>
      </c>
      <c r="B2373" s="62" t="s">
        <v>1672</v>
      </c>
      <c r="C2373" s="62" t="s">
        <v>12</v>
      </c>
      <c r="D2373" s="61" t="s">
        <v>1673</v>
      </c>
      <c r="E2373" s="459" t="s">
        <v>1278</v>
      </c>
      <c r="F2373" s="459"/>
      <c r="G2373" s="62" t="s">
        <v>70</v>
      </c>
      <c r="H2373" s="88">
        <v>1</v>
      </c>
      <c r="I2373" s="89">
        <v>12.23</v>
      </c>
      <c r="J2373" s="128">
        <v>12.23</v>
      </c>
    </row>
    <row r="2374" spans="1:10" ht="25.5">
      <c r="A2374" s="127" t="s">
        <v>755</v>
      </c>
      <c r="B2374" s="62" t="s">
        <v>1641</v>
      </c>
      <c r="C2374" s="62" t="s">
        <v>12</v>
      </c>
      <c r="D2374" s="61" t="s">
        <v>1642</v>
      </c>
      <c r="E2374" s="459" t="s">
        <v>758</v>
      </c>
      <c r="F2374" s="459"/>
      <c r="G2374" s="62" t="s">
        <v>14</v>
      </c>
      <c r="H2374" s="88">
        <v>9.0999999999999998E-2</v>
      </c>
      <c r="I2374" s="89">
        <v>22.36</v>
      </c>
      <c r="J2374" s="128">
        <v>2.0299999999999998</v>
      </c>
    </row>
    <row r="2375" spans="1:10" ht="25.5">
      <c r="A2375" s="129" t="s">
        <v>743</v>
      </c>
      <c r="B2375" s="64" t="s">
        <v>1674</v>
      </c>
      <c r="C2375" s="64" t="s">
        <v>12</v>
      </c>
      <c r="D2375" s="63" t="s">
        <v>1675</v>
      </c>
      <c r="E2375" s="456" t="s">
        <v>766</v>
      </c>
      <c r="F2375" s="456"/>
      <c r="G2375" s="64" t="s">
        <v>70</v>
      </c>
      <c r="H2375" s="90">
        <v>1.1000000000000001</v>
      </c>
      <c r="I2375" s="91">
        <v>3.27</v>
      </c>
      <c r="J2375" s="130">
        <v>3.59</v>
      </c>
    </row>
    <row r="2376" spans="1:10" ht="25.5">
      <c r="A2376" s="113"/>
      <c r="B2376" s="114"/>
      <c r="C2376" s="114"/>
      <c r="D2376" s="115"/>
      <c r="E2376" s="114" t="s">
        <v>745</v>
      </c>
      <c r="F2376" s="116">
        <v>9</v>
      </c>
      <c r="G2376" s="114" t="s">
        <v>746</v>
      </c>
      <c r="H2376" s="116">
        <v>0</v>
      </c>
      <c r="I2376" s="114" t="s">
        <v>747</v>
      </c>
      <c r="J2376" s="117">
        <v>9</v>
      </c>
    </row>
    <row r="2377" spans="1:10" ht="25.5">
      <c r="A2377" s="113"/>
      <c r="B2377" s="114"/>
      <c r="C2377" s="114"/>
      <c r="D2377" s="115"/>
      <c r="E2377" s="114" t="s">
        <v>748</v>
      </c>
      <c r="F2377" s="116">
        <v>5.31</v>
      </c>
      <c r="G2377" s="114"/>
      <c r="H2377" s="460" t="s">
        <v>749</v>
      </c>
      <c r="I2377" s="460"/>
      <c r="J2377" s="117">
        <v>25.57</v>
      </c>
    </row>
    <row r="2378" spans="1:10" ht="26.25" thickBot="1">
      <c r="A2378" s="118"/>
      <c r="B2378" s="119"/>
      <c r="C2378" s="119"/>
      <c r="D2378" s="120"/>
      <c r="E2378" s="119"/>
      <c r="F2378" s="119"/>
      <c r="G2378" s="119" t="s">
        <v>750</v>
      </c>
      <c r="H2378" s="121" t="s">
        <v>1676</v>
      </c>
      <c r="I2378" s="119" t="s">
        <v>752</v>
      </c>
      <c r="J2378" s="122">
        <v>9471.1200000000008</v>
      </c>
    </row>
    <row r="2379" spans="1:10" ht="15" thickTop="1">
      <c r="A2379" s="123"/>
      <c r="B2379" s="85"/>
      <c r="C2379" s="85"/>
      <c r="D2379" s="58"/>
      <c r="E2379" s="85"/>
      <c r="F2379" s="85"/>
      <c r="G2379" s="85"/>
      <c r="H2379" s="85"/>
      <c r="I2379" s="85"/>
      <c r="J2379" s="124"/>
    </row>
    <row r="2380" spans="1:10" ht="30">
      <c r="A2380" s="109" t="s">
        <v>614</v>
      </c>
      <c r="B2380" s="46" t="s">
        <v>1</v>
      </c>
      <c r="C2380" s="46" t="s">
        <v>2</v>
      </c>
      <c r="D2380" s="55" t="s">
        <v>3</v>
      </c>
      <c r="E2380" s="457" t="s">
        <v>742</v>
      </c>
      <c r="F2380" s="457"/>
      <c r="G2380" s="46" t="s">
        <v>4</v>
      </c>
      <c r="H2380" s="46" t="s">
        <v>5</v>
      </c>
      <c r="I2380" s="46" t="s">
        <v>6</v>
      </c>
      <c r="J2380" s="110" t="s">
        <v>7</v>
      </c>
    </row>
    <row r="2381" spans="1:10" ht="38.25">
      <c r="A2381" s="125" t="s">
        <v>753</v>
      </c>
      <c r="B2381" s="60" t="s">
        <v>615</v>
      </c>
      <c r="C2381" s="60" t="s">
        <v>12</v>
      </c>
      <c r="D2381" s="59" t="s">
        <v>616</v>
      </c>
      <c r="E2381" s="458" t="s">
        <v>1638</v>
      </c>
      <c r="F2381" s="458"/>
      <c r="G2381" s="60" t="s">
        <v>70</v>
      </c>
      <c r="H2381" s="86">
        <v>1</v>
      </c>
      <c r="I2381" s="87">
        <v>23.88</v>
      </c>
      <c r="J2381" s="126">
        <v>23.88</v>
      </c>
    </row>
    <row r="2382" spans="1:10" ht="25.5">
      <c r="A2382" s="127" t="s">
        <v>755</v>
      </c>
      <c r="B2382" s="62" t="s">
        <v>1641</v>
      </c>
      <c r="C2382" s="62" t="s">
        <v>12</v>
      </c>
      <c r="D2382" s="61" t="s">
        <v>1642</v>
      </c>
      <c r="E2382" s="459" t="s">
        <v>758</v>
      </c>
      <c r="F2382" s="459"/>
      <c r="G2382" s="62" t="s">
        <v>14</v>
      </c>
      <c r="H2382" s="88">
        <v>0.219</v>
      </c>
      <c r="I2382" s="89">
        <v>22.36</v>
      </c>
      <c r="J2382" s="128">
        <v>4.8899999999999997</v>
      </c>
    </row>
    <row r="2383" spans="1:10" ht="25.5">
      <c r="A2383" s="127" t="s">
        <v>755</v>
      </c>
      <c r="B2383" s="62" t="s">
        <v>1639</v>
      </c>
      <c r="C2383" s="62" t="s">
        <v>12</v>
      </c>
      <c r="D2383" s="61" t="s">
        <v>1640</v>
      </c>
      <c r="E2383" s="459" t="s">
        <v>758</v>
      </c>
      <c r="F2383" s="459"/>
      <c r="G2383" s="62" t="s">
        <v>14</v>
      </c>
      <c r="H2383" s="88">
        <v>0.219</v>
      </c>
      <c r="I2383" s="89">
        <v>26.59</v>
      </c>
      <c r="J2383" s="128">
        <v>5.82</v>
      </c>
    </row>
    <row r="2384" spans="1:10" ht="25.5">
      <c r="A2384" s="129" t="s">
        <v>743</v>
      </c>
      <c r="B2384" s="64" t="s">
        <v>1677</v>
      </c>
      <c r="C2384" s="64" t="s">
        <v>12</v>
      </c>
      <c r="D2384" s="63" t="s">
        <v>1678</v>
      </c>
      <c r="E2384" s="456" t="s">
        <v>766</v>
      </c>
      <c r="F2384" s="456"/>
      <c r="G2384" s="64" t="s">
        <v>70</v>
      </c>
      <c r="H2384" s="90">
        <v>1.0169999999999999</v>
      </c>
      <c r="I2384" s="91">
        <v>12.95</v>
      </c>
      <c r="J2384" s="130">
        <v>13.17</v>
      </c>
    </row>
    <row r="2385" spans="1:10" ht="25.5">
      <c r="A2385" s="113"/>
      <c r="B2385" s="114"/>
      <c r="C2385" s="114"/>
      <c r="D2385" s="115"/>
      <c r="E2385" s="114" t="s">
        <v>745</v>
      </c>
      <c r="F2385" s="116">
        <v>8.6999999999999993</v>
      </c>
      <c r="G2385" s="114" t="s">
        <v>746</v>
      </c>
      <c r="H2385" s="116">
        <v>0</v>
      </c>
      <c r="I2385" s="114" t="s">
        <v>747</v>
      </c>
      <c r="J2385" s="117">
        <v>8.6999999999999993</v>
      </c>
    </row>
    <row r="2386" spans="1:10" ht="25.5">
      <c r="A2386" s="113"/>
      <c r="B2386" s="114"/>
      <c r="C2386" s="114"/>
      <c r="D2386" s="115"/>
      <c r="E2386" s="114" t="s">
        <v>748</v>
      </c>
      <c r="F2386" s="116">
        <v>6.26</v>
      </c>
      <c r="G2386" s="114"/>
      <c r="H2386" s="460" t="s">
        <v>749</v>
      </c>
      <c r="I2386" s="460"/>
      <c r="J2386" s="117">
        <v>30.14</v>
      </c>
    </row>
    <row r="2387" spans="1:10" ht="26.25" thickBot="1">
      <c r="A2387" s="118"/>
      <c r="B2387" s="119"/>
      <c r="C2387" s="119"/>
      <c r="D2387" s="120"/>
      <c r="E2387" s="119"/>
      <c r="F2387" s="119"/>
      <c r="G2387" s="119" t="s">
        <v>750</v>
      </c>
      <c r="H2387" s="121" t="s">
        <v>1679</v>
      </c>
      <c r="I2387" s="119" t="s">
        <v>752</v>
      </c>
      <c r="J2387" s="122">
        <v>352.63</v>
      </c>
    </row>
    <row r="2388" spans="1:10" ht="15" thickTop="1">
      <c r="A2388" s="123"/>
      <c r="B2388" s="85"/>
      <c r="C2388" s="85"/>
      <c r="D2388" s="58"/>
      <c r="E2388" s="85"/>
      <c r="F2388" s="85"/>
      <c r="G2388" s="85"/>
      <c r="H2388" s="85"/>
      <c r="I2388" s="85"/>
      <c r="J2388" s="124"/>
    </row>
    <row r="2389" spans="1:10" ht="30">
      <c r="A2389" s="109" t="s">
        <v>617</v>
      </c>
      <c r="B2389" s="46" t="s">
        <v>1</v>
      </c>
      <c r="C2389" s="46" t="s">
        <v>2</v>
      </c>
      <c r="D2389" s="55" t="s">
        <v>3</v>
      </c>
      <c r="E2389" s="457" t="s">
        <v>742</v>
      </c>
      <c r="F2389" s="457"/>
      <c r="G2389" s="46" t="s">
        <v>4</v>
      </c>
      <c r="H2389" s="46" t="s">
        <v>5</v>
      </c>
      <c r="I2389" s="46" t="s">
        <v>6</v>
      </c>
      <c r="J2389" s="110" t="s">
        <v>7</v>
      </c>
    </row>
    <row r="2390" spans="1:10" ht="38.25">
      <c r="A2390" s="125" t="s">
        <v>753</v>
      </c>
      <c r="B2390" s="60" t="s">
        <v>618</v>
      </c>
      <c r="C2390" s="60" t="s">
        <v>12</v>
      </c>
      <c r="D2390" s="59" t="s">
        <v>619</v>
      </c>
      <c r="E2390" s="458" t="s">
        <v>1638</v>
      </c>
      <c r="F2390" s="458"/>
      <c r="G2390" s="60" t="s">
        <v>70</v>
      </c>
      <c r="H2390" s="86">
        <v>1</v>
      </c>
      <c r="I2390" s="87">
        <v>55.18</v>
      </c>
      <c r="J2390" s="126">
        <v>55.18</v>
      </c>
    </row>
    <row r="2391" spans="1:10" ht="25.5">
      <c r="A2391" s="127" t="s">
        <v>755</v>
      </c>
      <c r="B2391" s="62" t="s">
        <v>1641</v>
      </c>
      <c r="C2391" s="62" t="s">
        <v>12</v>
      </c>
      <c r="D2391" s="61" t="s">
        <v>1642</v>
      </c>
      <c r="E2391" s="459" t="s">
        <v>758</v>
      </c>
      <c r="F2391" s="459"/>
      <c r="G2391" s="62" t="s">
        <v>14</v>
      </c>
      <c r="H2391" s="88">
        <v>0.17100000000000001</v>
      </c>
      <c r="I2391" s="89">
        <v>22.36</v>
      </c>
      <c r="J2391" s="128">
        <v>3.82</v>
      </c>
    </row>
    <row r="2392" spans="1:10" ht="25.5">
      <c r="A2392" s="127" t="s">
        <v>755</v>
      </c>
      <c r="B2392" s="62" t="s">
        <v>1639</v>
      </c>
      <c r="C2392" s="62" t="s">
        <v>12</v>
      </c>
      <c r="D2392" s="61" t="s">
        <v>1640</v>
      </c>
      <c r="E2392" s="459" t="s">
        <v>758</v>
      </c>
      <c r="F2392" s="459"/>
      <c r="G2392" s="62" t="s">
        <v>14</v>
      </c>
      <c r="H2392" s="88">
        <v>0.17100000000000001</v>
      </c>
      <c r="I2392" s="89">
        <v>26.59</v>
      </c>
      <c r="J2392" s="128">
        <v>4.54</v>
      </c>
    </row>
    <row r="2393" spans="1:10" ht="25.5">
      <c r="A2393" s="129" t="s">
        <v>743</v>
      </c>
      <c r="B2393" s="64" t="s">
        <v>1680</v>
      </c>
      <c r="C2393" s="64" t="s">
        <v>12</v>
      </c>
      <c r="D2393" s="63" t="s">
        <v>1681</v>
      </c>
      <c r="E2393" s="456" t="s">
        <v>766</v>
      </c>
      <c r="F2393" s="456"/>
      <c r="G2393" s="64" t="s">
        <v>70</v>
      </c>
      <c r="H2393" s="90">
        <v>1.1000000000000001</v>
      </c>
      <c r="I2393" s="91">
        <v>42.57</v>
      </c>
      <c r="J2393" s="130">
        <v>46.82</v>
      </c>
    </row>
    <row r="2394" spans="1:10" ht="25.5">
      <c r="A2394" s="113"/>
      <c r="B2394" s="114"/>
      <c r="C2394" s="114"/>
      <c r="D2394" s="115"/>
      <c r="E2394" s="114" t="s">
        <v>745</v>
      </c>
      <c r="F2394" s="116">
        <v>6.79</v>
      </c>
      <c r="G2394" s="114" t="s">
        <v>746</v>
      </c>
      <c r="H2394" s="116">
        <v>0</v>
      </c>
      <c r="I2394" s="114" t="s">
        <v>747</v>
      </c>
      <c r="J2394" s="117">
        <v>6.79</v>
      </c>
    </row>
    <row r="2395" spans="1:10" ht="25.5">
      <c r="A2395" s="113"/>
      <c r="B2395" s="114"/>
      <c r="C2395" s="114"/>
      <c r="D2395" s="115"/>
      <c r="E2395" s="114" t="s">
        <v>748</v>
      </c>
      <c r="F2395" s="116">
        <v>14.47</v>
      </c>
      <c r="G2395" s="114"/>
      <c r="H2395" s="460" t="s">
        <v>749</v>
      </c>
      <c r="I2395" s="460"/>
      <c r="J2395" s="117">
        <v>69.650000000000006</v>
      </c>
    </row>
    <row r="2396" spans="1:10" ht="26.25" thickBot="1">
      <c r="A2396" s="118"/>
      <c r="B2396" s="119"/>
      <c r="C2396" s="119"/>
      <c r="D2396" s="120"/>
      <c r="E2396" s="119"/>
      <c r="F2396" s="119"/>
      <c r="G2396" s="119" t="s">
        <v>750</v>
      </c>
      <c r="H2396" s="121" t="s">
        <v>1682</v>
      </c>
      <c r="I2396" s="119" t="s">
        <v>752</v>
      </c>
      <c r="J2396" s="122">
        <v>4179</v>
      </c>
    </row>
    <row r="2397" spans="1:10" ht="15" thickTop="1">
      <c r="A2397" s="123"/>
      <c r="B2397" s="85"/>
      <c r="C2397" s="85"/>
      <c r="D2397" s="58"/>
      <c r="E2397" s="85"/>
      <c r="F2397" s="85"/>
      <c r="G2397" s="85"/>
      <c r="H2397" s="85"/>
      <c r="I2397" s="85"/>
      <c r="J2397" s="124"/>
    </row>
    <row r="2398" spans="1:10" ht="30">
      <c r="A2398" s="109" t="s">
        <v>620</v>
      </c>
      <c r="B2398" s="46" t="s">
        <v>1</v>
      </c>
      <c r="C2398" s="46" t="s">
        <v>2</v>
      </c>
      <c r="D2398" s="55" t="s">
        <v>3</v>
      </c>
      <c r="E2398" s="457" t="s">
        <v>742</v>
      </c>
      <c r="F2398" s="457"/>
      <c r="G2398" s="46" t="s">
        <v>4</v>
      </c>
      <c r="H2398" s="46" t="s">
        <v>5</v>
      </c>
      <c r="I2398" s="46" t="s">
        <v>6</v>
      </c>
      <c r="J2398" s="110" t="s">
        <v>7</v>
      </c>
    </row>
    <row r="2399" spans="1:10" ht="38.25">
      <c r="A2399" s="125" t="s">
        <v>753</v>
      </c>
      <c r="B2399" s="60" t="s">
        <v>621</v>
      </c>
      <c r="C2399" s="60" t="s">
        <v>12</v>
      </c>
      <c r="D2399" s="59" t="s">
        <v>622</v>
      </c>
      <c r="E2399" s="458" t="s">
        <v>1638</v>
      </c>
      <c r="F2399" s="458"/>
      <c r="G2399" s="60" t="s">
        <v>220</v>
      </c>
      <c r="H2399" s="86">
        <v>1</v>
      </c>
      <c r="I2399" s="87">
        <v>11.06</v>
      </c>
      <c r="J2399" s="126">
        <v>11.06</v>
      </c>
    </row>
    <row r="2400" spans="1:10" ht="25.5">
      <c r="A2400" s="127" t="s">
        <v>755</v>
      </c>
      <c r="B2400" s="62" t="s">
        <v>1641</v>
      </c>
      <c r="C2400" s="62" t="s">
        <v>12</v>
      </c>
      <c r="D2400" s="61" t="s">
        <v>1642</v>
      </c>
      <c r="E2400" s="459" t="s">
        <v>758</v>
      </c>
      <c r="F2400" s="459"/>
      <c r="G2400" s="62" t="s">
        <v>14</v>
      </c>
      <c r="H2400" s="88">
        <v>0.19700000000000001</v>
      </c>
      <c r="I2400" s="89">
        <v>22.36</v>
      </c>
      <c r="J2400" s="128">
        <v>4.4000000000000004</v>
      </c>
    </row>
    <row r="2401" spans="1:10" ht="25.5">
      <c r="A2401" s="127" t="s">
        <v>755</v>
      </c>
      <c r="B2401" s="62" t="s">
        <v>1639</v>
      </c>
      <c r="C2401" s="62" t="s">
        <v>12</v>
      </c>
      <c r="D2401" s="61" t="s">
        <v>1640</v>
      </c>
      <c r="E2401" s="459" t="s">
        <v>758</v>
      </c>
      <c r="F2401" s="459"/>
      <c r="G2401" s="62" t="s">
        <v>14</v>
      </c>
      <c r="H2401" s="88">
        <v>0.19700000000000001</v>
      </c>
      <c r="I2401" s="89">
        <v>26.59</v>
      </c>
      <c r="J2401" s="128">
        <v>5.23</v>
      </c>
    </row>
    <row r="2402" spans="1:10" ht="25.5">
      <c r="A2402" s="129" t="s">
        <v>743</v>
      </c>
      <c r="B2402" s="64" t="s">
        <v>1683</v>
      </c>
      <c r="C2402" s="64" t="s">
        <v>12</v>
      </c>
      <c r="D2402" s="63" t="s">
        <v>1684</v>
      </c>
      <c r="E2402" s="456" t="s">
        <v>766</v>
      </c>
      <c r="F2402" s="456"/>
      <c r="G2402" s="64" t="s">
        <v>220</v>
      </c>
      <c r="H2402" s="90">
        <v>1</v>
      </c>
      <c r="I2402" s="91">
        <v>1.43</v>
      </c>
      <c r="J2402" s="130">
        <v>1.43</v>
      </c>
    </row>
    <row r="2403" spans="1:10" ht="25.5">
      <c r="A2403" s="113"/>
      <c r="B2403" s="114"/>
      <c r="C2403" s="114"/>
      <c r="D2403" s="115"/>
      <c r="E2403" s="114" t="s">
        <v>745</v>
      </c>
      <c r="F2403" s="116">
        <v>7.83</v>
      </c>
      <c r="G2403" s="114" t="s">
        <v>746</v>
      </c>
      <c r="H2403" s="116">
        <v>0</v>
      </c>
      <c r="I2403" s="114" t="s">
        <v>747</v>
      </c>
      <c r="J2403" s="117">
        <v>7.83</v>
      </c>
    </row>
    <row r="2404" spans="1:10" ht="25.5">
      <c r="A2404" s="113"/>
      <c r="B2404" s="114"/>
      <c r="C2404" s="114"/>
      <c r="D2404" s="115"/>
      <c r="E2404" s="114" t="s">
        <v>748</v>
      </c>
      <c r="F2404" s="116">
        <v>2.9</v>
      </c>
      <c r="G2404" s="114"/>
      <c r="H2404" s="460" t="s">
        <v>749</v>
      </c>
      <c r="I2404" s="460"/>
      <c r="J2404" s="117">
        <v>13.96</v>
      </c>
    </row>
    <row r="2405" spans="1:10" ht="26.25" thickBot="1">
      <c r="A2405" s="118"/>
      <c r="B2405" s="119"/>
      <c r="C2405" s="119"/>
      <c r="D2405" s="120"/>
      <c r="E2405" s="119"/>
      <c r="F2405" s="119"/>
      <c r="G2405" s="119" t="s">
        <v>750</v>
      </c>
      <c r="H2405" s="121" t="s">
        <v>1285</v>
      </c>
      <c r="I2405" s="119" t="s">
        <v>752</v>
      </c>
      <c r="J2405" s="122">
        <v>27.92</v>
      </c>
    </row>
    <row r="2406" spans="1:10" ht="15" thickTop="1">
      <c r="A2406" s="123"/>
      <c r="B2406" s="85"/>
      <c r="C2406" s="85"/>
      <c r="D2406" s="58"/>
      <c r="E2406" s="85"/>
      <c r="F2406" s="85"/>
      <c r="G2406" s="85"/>
      <c r="H2406" s="85"/>
      <c r="I2406" s="85"/>
      <c r="J2406" s="124"/>
    </row>
    <row r="2407" spans="1:10" ht="30">
      <c r="A2407" s="109" t="s">
        <v>623</v>
      </c>
      <c r="B2407" s="46" t="s">
        <v>1</v>
      </c>
      <c r="C2407" s="46" t="s">
        <v>2</v>
      </c>
      <c r="D2407" s="55" t="s">
        <v>3</v>
      </c>
      <c r="E2407" s="457" t="s">
        <v>742</v>
      </c>
      <c r="F2407" s="457"/>
      <c r="G2407" s="46" t="s">
        <v>4</v>
      </c>
      <c r="H2407" s="46" t="s">
        <v>5</v>
      </c>
      <c r="I2407" s="46" t="s">
        <v>6</v>
      </c>
      <c r="J2407" s="110" t="s">
        <v>7</v>
      </c>
    </row>
    <row r="2408" spans="1:10" ht="38.25">
      <c r="A2408" s="125" t="s">
        <v>753</v>
      </c>
      <c r="B2408" s="60" t="s">
        <v>624</v>
      </c>
      <c r="C2408" s="60" t="s">
        <v>12</v>
      </c>
      <c r="D2408" s="59" t="s">
        <v>625</v>
      </c>
      <c r="E2408" s="458" t="s">
        <v>1638</v>
      </c>
      <c r="F2408" s="458"/>
      <c r="G2408" s="60" t="s">
        <v>220</v>
      </c>
      <c r="H2408" s="86">
        <v>1</v>
      </c>
      <c r="I2408" s="87">
        <v>15.02</v>
      </c>
      <c r="J2408" s="126">
        <v>15.02</v>
      </c>
    </row>
    <row r="2409" spans="1:10" ht="25.5">
      <c r="A2409" s="127" t="s">
        <v>755</v>
      </c>
      <c r="B2409" s="62" t="s">
        <v>1641</v>
      </c>
      <c r="C2409" s="62" t="s">
        <v>12</v>
      </c>
      <c r="D2409" s="61" t="s">
        <v>1642</v>
      </c>
      <c r="E2409" s="459" t="s">
        <v>758</v>
      </c>
      <c r="F2409" s="459"/>
      <c r="G2409" s="62" t="s">
        <v>14</v>
      </c>
      <c r="H2409" s="88">
        <v>0.24399999999999999</v>
      </c>
      <c r="I2409" s="89">
        <v>22.36</v>
      </c>
      <c r="J2409" s="128">
        <v>5.45</v>
      </c>
    </row>
    <row r="2410" spans="1:10" ht="25.5">
      <c r="A2410" s="127" t="s">
        <v>755</v>
      </c>
      <c r="B2410" s="62" t="s">
        <v>1639</v>
      </c>
      <c r="C2410" s="62" t="s">
        <v>12</v>
      </c>
      <c r="D2410" s="61" t="s">
        <v>1640</v>
      </c>
      <c r="E2410" s="459" t="s">
        <v>758</v>
      </c>
      <c r="F2410" s="459"/>
      <c r="G2410" s="62" t="s">
        <v>14</v>
      </c>
      <c r="H2410" s="88">
        <v>0.24399999999999999</v>
      </c>
      <c r="I2410" s="89">
        <v>26.59</v>
      </c>
      <c r="J2410" s="128">
        <v>6.48</v>
      </c>
    </row>
    <row r="2411" spans="1:10" ht="25.5">
      <c r="A2411" s="129" t="s">
        <v>743</v>
      </c>
      <c r="B2411" s="64" t="s">
        <v>1685</v>
      </c>
      <c r="C2411" s="64" t="s">
        <v>12</v>
      </c>
      <c r="D2411" s="63" t="s">
        <v>1686</v>
      </c>
      <c r="E2411" s="456" t="s">
        <v>766</v>
      </c>
      <c r="F2411" s="456"/>
      <c r="G2411" s="64" t="s">
        <v>220</v>
      </c>
      <c r="H2411" s="90">
        <v>1</v>
      </c>
      <c r="I2411" s="91">
        <v>3.09</v>
      </c>
      <c r="J2411" s="130">
        <v>3.09</v>
      </c>
    </row>
    <row r="2412" spans="1:10" ht="25.5">
      <c r="A2412" s="113"/>
      <c r="B2412" s="114"/>
      <c r="C2412" s="114"/>
      <c r="D2412" s="115"/>
      <c r="E2412" s="114" t="s">
        <v>745</v>
      </c>
      <c r="F2412" s="116">
        <v>9.69</v>
      </c>
      <c r="G2412" s="114" t="s">
        <v>746</v>
      </c>
      <c r="H2412" s="116">
        <v>0</v>
      </c>
      <c r="I2412" s="114" t="s">
        <v>747</v>
      </c>
      <c r="J2412" s="117">
        <v>9.69</v>
      </c>
    </row>
    <row r="2413" spans="1:10" ht="25.5">
      <c r="A2413" s="113"/>
      <c r="B2413" s="114"/>
      <c r="C2413" s="114"/>
      <c r="D2413" s="115"/>
      <c r="E2413" s="114" t="s">
        <v>748</v>
      </c>
      <c r="F2413" s="116">
        <v>3.94</v>
      </c>
      <c r="G2413" s="114"/>
      <c r="H2413" s="460" t="s">
        <v>749</v>
      </c>
      <c r="I2413" s="460"/>
      <c r="J2413" s="117">
        <v>18.96</v>
      </c>
    </row>
    <row r="2414" spans="1:10" ht="26.25" thickBot="1">
      <c r="A2414" s="118"/>
      <c r="B2414" s="119"/>
      <c r="C2414" s="119"/>
      <c r="D2414" s="120"/>
      <c r="E2414" s="119"/>
      <c r="F2414" s="119"/>
      <c r="G2414" s="119" t="s">
        <v>750</v>
      </c>
      <c r="H2414" s="121" t="s">
        <v>1687</v>
      </c>
      <c r="I2414" s="119" t="s">
        <v>752</v>
      </c>
      <c r="J2414" s="122">
        <v>1952.88</v>
      </c>
    </row>
    <row r="2415" spans="1:10" ht="15" thickTop="1">
      <c r="A2415" s="123"/>
      <c r="B2415" s="85"/>
      <c r="C2415" s="85"/>
      <c r="D2415" s="58"/>
      <c r="E2415" s="85"/>
      <c r="F2415" s="85"/>
      <c r="G2415" s="85"/>
      <c r="H2415" s="85"/>
      <c r="I2415" s="85"/>
      <c r="J2415" s="124"/>
    </row>
    <row r="2416" spans="1:10" ht="30">
      <c r="A2416" s="109" t="s">
        <v>626</v>
      </c>
      <c r="B2416" s="46" t="s">
        <v>1</v>
      </c>
      <c r="C2416" s="46" t="s">
        <v>2</v>
      </c>
      <c r="D2416" s="55" t="s">
        <v>3</v>
      </c>
      <c r="E2416" s="457" t="s">
        <v>742</v>
      </c>
      <c r="F2416" s="457"/>
      <c r="G2416" s="46" t="s">
        <v>4</v>
      </c>
      <c r="H2416" s="46" t="s">
        <v>5</v>
      </c>
      <c r="I2416" s="46" t="s">
        <v>6</v>
      </c>
      <c r="J2416" s="110" t="s">
        <v>7</v>
      </c>
    </row>
    <row r="2417" spans="1:10" ht="51">
      <c r="A2417" s="125" t="s">
        <v>753</v>
      </c>
      <c r="B2417" s="60" t="s">
        <v>627</v>
      </c>
      <c r="C2417" s="60" t="s">
        <v>12</v>
      </c>
      <c r="D2417" s="59" t="s">
        <v>628</v>
      </c>
      <c r="E2417" s="458" t="s">
        <v>1638</v>
      </c>
      <c r="F2417" s="458"/>
      <c r="G2417" s="60" t="s">
        <v>220</v>
      </c>
      <c r="H2417" s="86">
        <v>1</v>
      </c>
      <c r="I2417" s="87">
        <v>35.11</v>
      </c>
      <c r="J2417" s="126">
        <v>35.11</v>
      </c>
    </row>
    <row r="2418" spans="1:10" ht="25.5">
      <c r="A2418" s="127" t="s">
        <v>755</v>
      </c>
      <c r="B2418" s="62" t="s">
        <v>1639</v>
      </c>
      <c r="C2418" s="62" t="s">
        <v>12</v>
      </c>
      <c r="D2418" s="61" t="s">
        <v>1640</v>
      </c>
      <c r="E2418" s="459" t="s">
        <v>758</v>
      </c>
      <c r="F2418" s="459"/>
      <c r="G2418" s="62" t="s">
        <v>14</v>
      </c>
      <c r="H2418" s="88">
        <v>0.34200000000000003</v>
      </c>
      <c r="I2418" s="89">
        <v>26.59</v>
      </c>
      <c r="J2418" s="128">
        <v>9.09</v>
      </c>
    </row>
    <row r="2419" spans="1:10" ht="25.5">
      <c r="A2419" s="127" t="s">
        <v>755</v>
      </c>
      <c r="B2419" s="62" t="s">
        <v>1641</v>
      </c>
      <c r="C2419" s="62" t="s">
        <v>12</v>
      </c>
      <c r="D2419" s="61" t="s">
        <v>1642</v>
      </c>
      <c r="E2419" s="459" t="s">
        <v>758</v>
      </c>
      <c r="F2419" s="459"/>
      <c r="G2419" s="62" t="s">
        <v>14</v>
      </c>
      <c r="H2419" s="88">
        <v>0.34200000000000003</v>
      </c>
      <c r="I2419" s="89">
        <v>22.36</v>
      </c>
      <c r="J2419" s="128">
        <v>7.64</v>
      </c>
    </row>
    <row r="2420" spans="1:10" ht="25.5">
      <c r="A2420" s="129" t="s">
        <v>743</v>
      </c>
      <c r="B2420" s="64" t="s">
        <v>1688</v>
      </c>
      <c r="C2420" s="64" t="s">
        <v>12</v>
      </c>
      <c r="D2420" s="63" t="s">
        <v>1689</v>
      </c>
      <c r="E2420" s="456" t="s">
        <v>766</v>
      </c>
      <c r="F2420" s="456"/>
      <c r="G2420" s="64" t="s">
        <v>220</v>
      </c>
      <c r="H2420" s="90">
        <v>1</v>
      </c>
      <c r="I2420" s="91">
        <v>18.38</v>
      </c>
      <c r="J2420" s="130">
        <v>18.38</v>
      </c>
    </row>
    <row r="2421" spans="1:10" ht="25.5">
      <c r="A2421" s="113"/>
      <c r="B2421" s="114"/>
      <c r="C2421" s="114"/>
      <c r="D2421" s="115"/>
      <c r="E2421" s="114" t="s">
        <v>745</v>
      </c>
      <c r="F2421" s="116">
        <v>13.59</v>
      </c>
      <c r="G2421" s="114" t="s">
        <v>746</v>
      </c>
      <c r="H2421" s="116">
        <v>0</v>
      </c>
      <c r="I2421" s="114" t="s">
        <v>747</v>
      </c>
      <c r="J2421" s="117">
        <v>13.59</v>
      </c>
    </row>
    <row r="2422" spans="1:10" ht="25.5">
      <c r="A2422" s="113"/>
      <c r="B2422" s="114"/>
      <c r="C2422" s="114"/>
      <c r="D2422" s="115"/>
      <c r="E2422" s="114" t="s">
        <v>748</v>
      </c>
      <c r="F2422" s="116">
        <v>9.2100000000000009</v>
      </c>
      <c r="G2422" s="114"/>
      <c r="H2422" s="460" t="s">
        <v>749</v>
      </c>
      <c r="I2422" s="460"/>
      <c r="J2422" s="117">
        <v>44.32</v>
      </c>
    </row>
    <row r="2423" spans="1:10" ht="26.25" thickBot="1">
      <c r="A2423" s="118"/>
      <c r="B2423" s="119"/>
      <c r="C2423" s="119"/>
      <c r="D2423" s="120"/>
      <c r="E2423" s="119"/>
      <c r="F2423" s="119"/>
      <c r="G2423" s="119" t="s">
        <v>750</v>
      </c>
      <c r="H2423" s="121" t="s">
        <v>1460</v>
      </c>
      <c r="I2423" s="119" t="s">
        <v>752</v>
      </c>
      <c r="J2423" s="122">
        <v>576.16</v>
      </c>
    </row>
    <row r="2424" spans="1:10" ht="15" thickTop="1">
      <c r="A2424" s="123"/>
      <c r="B2424" s="85"/>
      <c r="C2424" s="85"/>
      <c r="D2424" s="58"/>
      <c r="E2424" s="85"/>
      <c r="F2424" s="85"/>
      <c r="G2424" s="85"/>
      <c r="H2424" s="85"/>
      <c r="I2424" s="85"/>
      <c r="J2424" s="124"/>
    </row>
    <row r="2425" spans="1:10" ht="30">
      <c r="A2425" s="109" t="s">
        <v>629</v>
      </c>
      <c r="B2425" s="46" t="s">
        <v>1</v>
      </c>
      <c r="C2425" s="46" t="s">
        <v>2</v>
      </c>
      <c r="D2425" s="55" t="s">
        <v>3</v>
      </c>
      <c r="E2425" s="457" t="s">
        <v>742</v>
      </c>
      <c r="F2425" s="457"/>
      <c r="G2425" s="46" t="s">
        <v>4</v>
      </c>
      <c r="H2425" s="46" t="s">
        <v>5</v>
      </c>
      <c r="I2425" s="46" t="s">
        <v>6</v>
      </c>
      <c r="J2425" s="110" t="s">
        <v>7</v>
      </c>
    </row>
    <row r="2426" spans="1:10" ht="51">
      <c r="A2426" s="125" t="s">
        <v>753</v>
      </c>
      <c r="B2426" s="60" t="s">
        <v>630</v>
      </c>
      <c r="C2426" s="60" t="s">
        <v>12</v>
      </c>
      <c r="D2426" s="59" t="s">
        <v>631</v>
      </c>
      <c r="E2426" s="458" t="s">
        <v>1638</v>
      </c>
      <c r="F2426" s="458"/>
      <c r="G2426" s="60" t="s">
        <v>220</v>
      </c>
      <c r="H2426" s="86">
        <v>1</v>
      </c>
      <c r="I2426" s="87">
        <v>23.49</v>
      </c>
      <c r="J2426" s="126">
        <v>23.49</v>
      </c>
    </row>
    <row r="2427" spans="1:10" ht="25.5">
      <c r="A2427" s="127" t="s">
        <v>755</v>
      </c>
      <c r="B2427" s="62" t="s">
        <v>1639</v>
      </c>
      <c r="C2427" s="62" t="s">
        <v>12</v>
      </c>
      <c r="D2427" s="61" t="s">
        <v>1640</v>
      </c>
      <c r="E2427" s="459" t="s">
        <v>758</v>
      </c>
      <c r="F2427" s="459"/>
      <c r="G2427" s="62" t="s">
        <v>14</v>
      </c>
      <c r="H2427" s="88">
        <v>0.36499999999999999</v>
      </c>
      <c r="I2427" s="89">
        <v>26.59</v>
      </c>
      <c r="J2427" s="128">
        <v>9.6999999999999993</v>
      </c>
    </row>
    <row r="2428" spans="1:10" ht="25.5">
      <c r="A2428" s="127" t="s">
        <v>755</v>
      </c>
      <c r="B2428" s="62" t="s">
        <v>1641</v>
      </c>
      <c r="C2428" s="62" t="s">
        <v>12</v>
      </c>
      <c r="D2428" s="61" t="s">
        <v>1642</v>
      </c>
      <c r="E2428" s="459" t="s">
        <v>758</v>
      </c>
      <c r="F2428" s="459"/>
      <c r="G2428" s="62" t="s">
        <v>14</v>
      </c>
      <c r="H2428" s="88">
        <v>0.36499999999999999</v>
      </c>
      <c r="I2428" s="89">
        <v>22.36</v>
      </c>
      <c r="J2428" s="128">
        <v>8.16</v>
      </c>
    </row>
    <row r="2429" spans="1:10" ht="25.5">
      <c r="A2429" s="129" t="s">
        <v>743</v>
      </c>
      <c r="B2429" s="64" t="s">
        <v>1690</v>
      </c>
      <c r="C2429" s="64" t="s">
        <v>12</v>
      </c>
      <c r="D2429" s="63" t="s">
        <v>1691</v>
      </c>
      <c r="E2429" s="456" t="s">
        <v>766</v>
      </c>
      <c r="F2429" s="456"/>
      <c r="G2429" s="64" t="s">
        <v>220</v>
      </c>
      <c r="H2429" s="90">
        <v>1</v>
      </c>
      <c r="I2429" s="91">
        <v>5.63</v>
      </c>
      <c r="J2429" s="130">
        <v>5.63</v>
      </c>
    </row>
    <row r="2430" spans="1:10" ht="25.5">
      <c r="A2430" s="113"/>
      <c r="B2430" s="114"/>
      <c r="C2430" s="114"/>
      <c r="D2430" s="115"/>
      <c r="E2430" s="114" t="s">
        <v>745</v>
      </c>
      <c r="F2430" s="116">
        <v>14.51</v>
      </c>
      <c r="G2430" s="114" t="s">
        <v>746</v>
      </c>
      <c r="H2430" s="116">
        <v>0</v>
      </c>
      <c r="I2430" s="114" t="s">
        <v>747</v>
      </c>
      <c r="J2430" s="117">
        <v>14.51</v>
      </c>
    </row>
    <row r="2431" spans="1:10" ht="25.5">
      <c r="A2431" s="113"/>
      <c r="B2431" s="114"/>
      <c r="C2431" s="114"/>
      <c r="D2431" s="115"/>
      <c r="E2431" s="114" t="s">
        <v>748</v>
      </c>
      <c r="F2431" s="116">
        <v>6.16</v>
      </c>
      <c r="G2431" s="114"/>
      <c r="H2431" s="460" t="s">
        <v>749</v>
      </c>
      <c r="I2431" s="460"/>
      <c r="J2431" s="117">
        <v>29.65</v>
      </c>
    </row>
    <row r="2432" spans="1:10" ht="26.25" thickBot="1">
      <c r="A2432" s="118"/>
      <c r="B2432" s="119"/>
      <c r="C2432" s="119"/>
      <c r="D2432" s="120"/>
      <c r="E2432" s="119"/>
      <c r="F2432" s="119"/>
      <c r="G2432" s="119" t="s">
        <v>750</v>
      </c>
      <c r="H2432" s="121" t="s">
        <v>768</v>
      </c>
      <c r="I2432" s="119" t="s">
        <v>752</v>
      </c>
      <c r="J2432" s="122">
        <v>29.65</v>
      </c>
    </row>
    <row r="2433" spans="1:10" ht="15" thickTop="1">
      <c r="A2433" s="123"/>
      <c r="B2433" s="85"/>
      <c r="C2433" s="85"/>
      <c r="D2433" s="58"/>
      <c r="E2433" s="85"/>
      <c r="F2433" s="85"/>
      <c r="G2433" s="85"/>
      <c r="H2433" s="85"/>
      <c r="I2433" s="85"/>
      <c r="J2433" s="124"/>
    </row>
    <row r="2434" spans="1:10" ht="30">
      <c r="A2434" s="109" t="s">
        <v>632</v>
      </c>
      <c r="B2434" s="46" t="s">
        <v>1</v>
      </c>
      <c r="C2434" s="46" t="s">
        <v>2</v>
      </c>
      <c r="D2434" s="55" t="s">
        <v>3</v>
      </c>
      <c r="E2434" s="457" t="s">
        <v>742</v>
      </c>
      <c r="F2434" s="457"/>
      <c r="G2434" s="46" t="s">
        <v>4</v>
      </c>
      <c r="H2434" s="46" t="s">
        <v>5</v>
      </c>
      <c r="I2434" s="46" t="s">
        <v>6</v>
      </c>
      <c r="J2434" s="110" t="s">
        <v>7</v>
      </c>
    </row>
    <row r="2435" spans="1:10" ht="38.25">
      <c r="A2435" s="125" t="s">
        <v>753</v>
      </c>
      <c r="B2435" s="60" t="s">
        <v>633</v>
      </c>
      <c r="C2435" s="60" t="s">
        <v>12</v>
      </c>
      <c r="D2435" s="59" t="s">
        <v>634</v>
      </c>
      <c r="E2435" s="458" t="s">
        <v>1638</v>
      </c>
      <c r="F2435" s="458"/>
      <c r="G2435" s="60" t="s">
        <v>220</v>
      </c>
      <c r="H2435" s="86">
        <v>1</v>
      </c>
      <c r="I2435" s="87">
        <v>21.42</v>
      </c>
      <c r="J2435" s="126">
        <v>21.42</v>
      </c>
    </row>
    <row r="2436" spans="1:10" ht="25.5">
      <c r="A2436" s="127" t="s">
        <v>755</v>
      </c>
      <c r="B2436" s="62" t="s">
        <v>1639</v>
      </c>
      <c r="C2436" s="62" t="s">
        <v>12</v>
      </c>
      <c r="D2436" s="61" t="s">
        <v>1640</v>
      </c>
      <c r="E2436" s="459" t="s">
        <v>758</v>
      </c>
      <c r="F2436" s="459"/>
      <c r="G2436" s="62" t="s">
        <v>14</v>
      </c>
      <c r="H2436" s="88">
        <v>0.30099999999999999</v>
      </c>
      <c r="I2436" s="89">
        <v>26.59</v>
      </c>
      <c r="J2436" s="128">
        <v>8</v>
      </c>
    </row>
    <row r="2437" spans="1:10" ht="25.5">
      <c r="A2437" s="127" t="s">
        <v>755</v>
      </c>
      <c r="B2437" s="62" t="s">
        <v>1692</v>
      </c>
      <c r="C2437" s="62" t="s">
        <v>12</v>
      </c>
      <c r="D2437" s="61" t="s">
        <v>1693</v>
      </c>
      <c r="E2437" s="459" t="s">
        <v>758</v>
      </c>
      <c r="F2437" s="459"/>
      <c r="G2437" s="62" t="s">
        <v>53</v>
      </c>
      <c r="H2437" s="88">
        <v>1.1999999999999999E-3</v>
      </c>
      <c r="I2437" s="89">
        <v>871.52</v>
      </c>
      <c r="J2437" s="128">
        <v>1.04</v>
      </c>
    </row>
    <row r="2438" spans="1:10" ht="25.5">
      <c r="A2438" s="127" t="s">
        <v>755</v>
      </c>
      <c r="B2438" s="62" t="s">
        <v>1641</v>
      </c>
      <c r="C2438" s="62" t="s">
        <v>12</v>
      </c>
      <c r="D2438" s="61" t="s">
        <v>1642</v>
      </c>
      <c r="E2438" s="459" t="s">
        <v>758</v>
      </c>
      <c r="F2438" s="459"/>
      <c r="G2438" s="62" t="s">
        <v>14</v>
      </c>
      <c r="H2438" s="88">
        <v>0.30099999999999999</v>
      </c>
      <c r="I2438" s="89">
        <v>22.36</v>
      </c>
      <c r="J2438" s="128">
        <v>6.73</v>
      </c>
    </row>
    <row r="2439" spans="1:10" ht="25.5">
      <c r="A2439" s="129" t="s">
        <v>743</v>
      </c>
      <c r="B2439" s="64" t="s">
        <v>1694</v>
      </c>
      <c r="C2439" s="64" t="s">
        <v>12</v>
      </c>
      <c r="D2439" s="63" t="s">
        <v>1695</v>
      </c>
      <c r="E2439" s="456" t="s">
        <v>766</v>
      </c>
      <c r="F2439" s="456"/>
      <c r="G2439" s="64" t="s">
        <v>220</v>
      </c>
      <c r="H2439" s="90">
        <v>1</v>
      </c>
      <c r="I2439" s="91">
        <v>5.65</v>
      </c>
      <c r="J2439" s="130">
        <v>5.65</v>
      </c>
    </row>
    <row r="2440" spans="1:10" ht="25.5">
      <c r="A2440" s="113"/>
      <c r="B2440" s="114"/>
      <c r="C2440" s="114"/>
      <c r="D2440" s="115"/>
      <c r="E2440" s="114" t="s">
        <v>745</v>
      </c>
      <c r="F2440" s="116">
        <v>12.11</v>
      </c>
      <c r="G2440" s="114" t="s">
        <v>746</v>
      </c>
      <c r="H2440" s="116">
        <v>0</v>
      </c>
      <c r="I2440" s="114" t="s">
        <v>747</v>
      </c>
      <c r="J2440" s="117">
        <v>12.11</v>
      </c>
    </row>
    <row r="2441" spans="1:10" ht="25.5">
      <c r="A2441" s="113"/>
      <c r="B2441" s="114"/>
      <c r="C2441" s="114"/>
      <c r="D2441" s="115"/>
      <c r="E2441" s="114" t="s">
        <v>748</v>
      </c>
      <c r="F2441" s="116">
        <v>5.62</v>
      </c>
      <c r="G2441" s="114"/>
      <c r="H2441" s="460" t="s">
        <v>749</v>
      </c>
      <c r="I2441" s="460"/>
      <c r="J2441" s="117">
        <v>27.04</v>
      </c>
    </row>
    <row r="2442" spans="1:10" ht="26.25" thickBot="1">
      <c r="A2442" s="118"/>
      <c r="B2442" s="119"/>
      <c r="C2442" s="119"/>
      <c r="D2442" s="120"/>
      <c r="E2442" s="119"/>
      <c r="F2442" s="119"/>
      <c r="G2442" s="119" t="s">
        <v>750</v>
      </c>
      <c r="H2442" s="121" t="s">
        <v>1696</v>
      </c>
      <c r="I2442" s="119" t="s">
        <v>752</v>
      </c>
      <c r="J2442" s="122">
        <v>459.68</v>
      </c>
    </row>
    <row r="2443" spans="1:10" ht="15" thickTop="1">
      <c r="A2443" s="123"/>
      <c r="B2443" s="85"/>
      <c r="C2443" s="85"/>
      <c r="D2443" s="58"/>
      <c r="E2443" s="85"/>
      <c r="F2443" s="85"/>
      <c r="G2443" s="85"/>
      <c r="H2443" s="85"/>
      <c r="I2443" s="85"/>
      <c r="J2443" s="124"/>
    </row>
    <row r="2444" spans="1:10" ht="30">
      <c r="A2444" s="109" t="s">
        <v>635</v>
      </c>
      <c r="B2444" s="46" t="s">
        <v>1</v>
      </c>
      <c r="C2444" s="46" t="s">
        <v>2</v>
      </c>
      <c r="D2444" s="55" t="s">
        <v>3</v>
      </c>
      <c r="E2444" s="457" t="s">
        <v>742</v>
      </c>
      <c r="F2444" s="457"/>
      <c r="G2444" s="46" t="s">
        <v>4</v>
      </c>
      <c r="H2444" s="46" t="s">
        <v>5</v>
      </c>
      <c r="I2444" s="46" t="s">
        <v>6</v>
      </c>
      <c r="J2444" s="110" t="s">
        <v>7</v>
      </c>
    </row>
    <row r="2445" spans="1:10" ht="25.5">
      <c r="A2445" s="125" t="s">
        <v>753</v>
      </c>
      <c r="B2445" s="60" t="s">
        <v>636</v>
      </c>
      <c r="C2445" s="60" t="s">
        <v>12</v>
      </c>
      <c r="D2445" s="59" t="s">
        <v>637</v>
      </c>
      <c r="E2445" s="458" t="s">
        <v>1638</v>
      </c>
      <c r="F2445" s="458"/>
      <c r="G2445" s="60" t="s">
        <v>220</v>
      </c>
      <c r="H2445" s="86">
        <v>1</v>
      </c>
      <c r="I2445" s="87">
        <v>14</v>
      </c>
      <c r="J2445" s="126">
        <v>14</v>
      </c>
    </row>
    <row r="2446" spans="1:10" ht="25.5">
      <c r="A2446" s="127" t="s">
        <v>755</v>
      </c>
      <c r="B2446" s="62" t="s">
        <v>1639</v>
      </c>
      <c r="C2446" s="62" t="s">
        <v>12</v>
      </c>
      <c r="D2446" s="61" t="s">
        <v>1640</v>
      </c>
      <c r="E2446" s="459" t="s">
        <v>758</v>
      </c>
      <c r="F2446" s="459"/>
      <c r="G2446" s="62" t="s">
        <v>14</v>
      </c>
      <c r="H2446" s="88">
        <v>0.222</v>
      </c>
      <c r="I2446" s="89">
        <v>26.59</v>
      </c>
      <c r="J2446" s="128">
        <v>5.9</v>
      </c>
    </row>
    <row r="2447" spans="1:10" ht="25.5">
      <c r="A2447" s="127" t="s">
        <v>755</v>
      </c>
      <c r="B2447" s="62" t="s">
        <v>1641</v>
      </c>
      <c r="C2447" s="62" t="s">
        <v>12</v>
      </c>
      <c r="D2447" s="61" t="s">
        <v>1642</v>
      </c>
      <c r="E2447" s="459" t="s">
        <v>758</v>
      </c>
      <c r="F2447" s="459"/>
      <c r="G2447" s="62" t="s">
        <v>14</v>
      </c>
      <c r="H2447" s="88">
        <v>0.222</v>
      </c>
      <c r="I2447" s="89">
        <v>22.36</v>
      </c>
      <c r="J2447" s="128">
        <v>4.96</v>
      </c>
    </row>
    <row r="2448" spans="1:10" ht="38.25">
      <c r="A2448" s="129" t="s">
        <v>743</v>
      </c>
      <c r="B2448" s="64" t="s">
        <v>1697</v>
      </c>
      <c r="C2448" s="64" t="s">
        <v>12</v>
      </c>
      <c r="D2448" s="63" t="s">
        <v>1698</v>
      </c>
      <c r="E2448" s="456" t="s">
        <v>766</v>
      </c>
      <c r="F2448" s="456"/>
      <c r="G2448" s="64" t="s">
        <v>220</v>
      </c>
      <c r="H2448" s="90">
        <v>1</v>
      </c>
      <c r="I2448" s="91">
        <v>3.14</v>
      </c>
      <c r="J2448" s="130">
        <v>3.14</v>
      </c>
    </row>
    <row r="2449" spans="1:10" ht="25.5">
      <c r="A2449" s="113"/>
      <c r="B2449" s="114"/>
      <c r="C2449" s="114"/>
      <c r="D2449" s="115"/>
      <c r="E2449" s="114" t="s">
        <v>745</v>
      </c>
      <c r="F2449" s="116">
        <v>8.82</v>
      </c>
      <c r="G2449" s="114" t="s">
        <v>746</v>
      </c>
      <c r="H2449" s="116">
        <v>0</v>
      </c>
      <c r="I2449" s="114" t="s">
        <v>747</v>
      </c>
      <c r="J2449" s="117">
        <v>8.82</v>
      </c>
    </row>
    <row r="2450" spans="1:10" ht="25.5">
      <c r="A2450" s="113"/>
      <c r="B2450" s="114"/>
      <c r="C2450" s="114"/>
      <c r="D2450" s="115"/>
      <c r="E2450" s="114" t="s">
        <v>748</v>
      </c>
      <c r="F2450" s="116">
        <v>3.67</v>
      </c>
      <c r="G2450" s="114"/>
      <c r="H2450" s="460" t="s">
        <v>749</v>
      </c>
      <c r="I2450" s="460"/>
      <c r="J2450" s="117">
        <v>17.670000000000002</v>
      </c>
    </row>
    <row r="2451" spans="1:10" ht="26.25" thickBot="1">
      <c r="A2451" s="118"/>
      <c r="B2451" s="119"/>
      <c r="C2451" s="119"/>
      <c r="D2451" s="120"/>
      <c r="E2451" s="119"/>
      <c r="F2451" s="119"/>
      <c r="G2451" s="119" t="s">
        <v>750</v>
      </c>
      <c r="H2451" s="121" t="s">
        <v>1285</v>
      </c>
      <c r="I2451" s="119" t="s">
        <v>752</v>
      </c>
      <c r="J2451" s="122">
        <v>35.340000000000003</v>
      </c>
    </row>
    <row r="2452" spans="1:10" ht="15" thickTop="1">
      <c r="A2452" s="123"/>
      <c r="B2452" s="85"/>
      <c r="C2452" s="85"/>
      <c r="D2452" s="58"/>
      <c r="E2452" s="85"/>
      <c r="F2452" s="85"/>
      <c r="G2452" s="85"/>
      <c r="H2452" s="85"/>
      <c r="I2452" s="85"/>
      <c r="J2452" s="124"/>
    </row>
    <row r="2453" spans="1:10" ht="30">
      <c r="A2453" s="109" t="s">
        <v>638</v>
      </c>
      <c r="B2453" s="46" t="s">
        <v>1</v>
      </c>
      <c r="C2453" s="46" t="s">
        <v>2</v>
      </c>
      <c r="D2453" s="55" t="s">
        <v>3</v>
      </c>
      <c r="E2453" s="457" t="s">
        <v>742</v>
      </c>
      <c r="F2453" s="457"/>
      <c r="G2453" s="46" t="s">
        <v>4</v>
      </c>
      <c r="H2453" s="46" t="s">
        <v>5</v>
      </c>
      <c r="I2453" s="46" t="s">
        <v>6</v>
      </c>
      <c r="J2453" s="110" t="s">
        <v>7</v>
      </c>
    </row>
    <row r="2454" spans="1:10" ht="25.5">
      <c r="A2454" s="125" t="s">
        <v>753</v>
      </c>
      <c r="B2454" s="60" t="s">
        <v>639</v>
      </c>
      <c r="C2454" s="60" t="s">
        <v>246</v>
      </c>
      <c r="D2454" s="59" t="s">
        <v>640</v>
      </c>
      <c r="E2454" s="458">
        <v>0</v>
      </c>
      <c r="F2454" s="458"/>
      <c r="G2454" s="60" t="s">
        <v>220</v>
      </c>
      <c r="H2454" s="86">
        <v>1</v>
      </c>
      <c r="I2454" s="87">
        <v>53.78</v>
      </c>
      <c r="J2454" s="126">
        <v>53.78</v>
      </c>
    </row>
    <row r="2455" spans="1:10">
      <c r="A2455" s="129" t="s">
        <v>743</v>
      </c>
      <c r="B2455" s="64" t="s">
        <v>1699</v>
      </c>
      <c r="C2455" s="64" t="s">
        <v>246</v>
      </c>
      <c r="D2455" s="63" t="s">
        <v>1700</v>
      </c>
      <c r="E2455" s="456" t="s">
        <v>744</v>
      </c>
      <c r="F2455" s="456"/>
      <c r="G2455" s="64" t="s">
        <v>14</v>
      </c>
      <c r="H2455" s="90">
        <v>0.7</v>
      </c>
      <c r="I2455" s="91">
        <v>21.1</v>
      </c>
      <c r="J2455" s="130">
        <v>14.77</v>
      </c>
    </row>
    <row r="2456" spans="1:10">
      <c r="A2456" s="129" t="s">
        <v>743</v>
      </c>
      <c r="B2456" s="64" t="s">
        <v>1667</v>
      </c>
      <c r="C2456" s="64" t="s">
        <v>246</v>
      </c>
      <c r="D2456" s="63" t="s">
        <v>1668</v>
      </c>
      <c r="E2456" s="456" t="s">
        <v>744</v>
      </c>
      <c r="F2456" s="456"/>
      <c r="G2456" s="64" t="s">
        <v>14</v>
      </c>
      <c r="H2456" s="90">
        <v>0.7</v>
      </c>
      <c r="I2456" s="91">
        <v>26.85</v>
      </c>
      <c r="J2456" s="130">
        <v>18.79</v>
      </c>
    </row>
    <row r="2457" spans="1:10" ht="25.5">
      <c r="A2457" s="129" t="s">
        <v>743</v>
      </c>
      <c r="B2457" s="64" t="s">
        <v>1701</v>
      </c>
      <c r="C2457" s="64" t="s">
        <v>246</v>
      </c>
      <c r="D2457" s="63" t="s">
        <v>1702</v>
      </c>
      <c r="E2457" s="456" t="s">
        <v>766</v>
      </c>
      <c r="F2457" s="456"/>
      <c r="G2457" s="64" t="s">
        <v>220</v>
      </c>
      <c r="H2457" s="90">
        <v>1</v>
      </c>
      <c r="I2457" s="91">
        <v>20.22</v>
      </c>
      <c r="J2457" s="130">
        <v>20.22</v>
      </c>
    </row>
    <row r="2458" spans="1:10" ht="25.5">
      <c r="A2458" s="113"/>
      <c r="B2458" s="114"/>
      <c r="C2458" s="114"/>
      <c r="D2458" s="115"/>
      <c r="E2458" s="114" t="s">
        <v>745</v>
      </c>
      <c r="F2458" s="116">
        <v>33.56</v>
      </c>
      <c r="G2458" s="114" t="s">
        <v>746</v>
      </c>
      <c r="H2458" s="116">
        <v>0</v>
      </c>
      <c r="I2458" s="114" t="s">
        <v>747</v>
      </c>
      <c r="J2458" s="117">
        <v>33.56</v>
      </c>
    </row>
    <row r="2459" spans="1:10" ht="25.5">
      <c r="A2459" s="113"/>
      <c r="B2459" s="114"/>
      <c r="C2459" s="114"/>
      <c r="D2459" s="115"/>
      <c r="E2459" s="114" t="s">
        <v>748</v>
      </c>
      <c r="F2459" s="116">
        <v>14.11</v>
      </c>
      <c r="G2459" s="114"/>
      <c r="H2459" s="460" t="s">
        <v>749</v>
      </c>
      <c r="I2459" s="460"/>
      <c r="J2459" s="117">
        <v>67.89</v>
      </c>
    </row>
    <row r="2460" spans="1:10" ht="26.25" thickBot="1">
      <c r="A2460" s="118"/>
      <c r="B2460" s="119"/>
      <c r="C2460" s="119"/>
      <c r="D2460" s="120"/>
      <c r="E2460" s="119"/>
      <c r="F2460" s="119"/>
      <c r="G2460" s="119" t="s">
        <v>750</v>
      </c>
      <c r="H2460" s="121" t="s">
        <v>1285</v>
      </c>
      <c r="I2460" s="119" t="s">
        <v>752</v>
      </c>
      <c r="J2460" s="122">
        <v>135.78</v>
      </c>
    </row>
    <row r="2461" spans="1:10" ht="15" thickTop="1">
      <c r="A2461" s="123"/>
      <c r="B2461" s="85"/>
      <c r="C2461" s="85"/>
      <c r="D2461" s="58"/>
      <c r="E2461" s="85"/>
      <c r="F2461" s="85"/>
      <c r="G2461" s="85"/>
      <c r="H2461" s="85"/>
      <c r="I2461" s="85"/>
      <c r="J2461" s="124"/>
    </row>
    <row r="2462" spans="1:10" ht="30">
      <c r="A2462" s="109" t="s">
        <v>641</v>
      </c>
      <c r="B2462" s="46" t="s">
        <v>1</v>
      </c>
      <c r="C2462" s="46" t="s">
        <v>2</v>
      </c>
      <c r="D2462" s="55" t="s">
        <v>3</v>
      </c>
      <c r="E2462" s="457" t="s">
        <v>742</v>
      </c>
      <c r="F2462" s="457"/>
      <c r="G2462" s="46" t="s">
        <v>4</v>
      </c>
      <c r="H2462" s="46" t="s">
        <v>5</v>
      </c>
      <c r="I2462" s="46" t="s">
        <v>6</v>
      </c>
      <c r="J2462" s="110" t="s">
        <v>7</v>
      </c>
    </row>
    <row r="2463" spans="1:10" ht="25.5">
      <c r="A2463" s="125" t="s">
        <v>753</v>
      </c>
      <c r="B2463" s="60" t="s">
        <v>642</v>
      </c>
      <c r="C2463" s="60" t="s">
        <v>246</v>
      </c>
      <c r="D2463" s="59" t="s">
        <v>643</v>
      </c>
      <c r="E2463" s="458">
        <v>0</v>
      </c>
      <c r="F2463" s="458"/>
      <c r="G2463" s="60" t="s">
        <v>220</v>
      </c>
      <c r="H2463" s="86">
        <v>1</v>
      </c>
      <c r="I2463" s="87">
        <v>88.77</v>
      </c>
      <c r="J2463" s="126">
        <v>88.77</v>
      </c>
    </row>
    <row r="2464" spans="1:10">
      <c r="A2464" s="129" t="s">
        <v>743</v>
      </c>
      <c r="B2464" s="64" t="s">
        <v>1667</v>
      </c>
      <c r="C2464" s="64" t="s">
        <v>246</v>
      </c>
      <c r="D2464" s="63" t="s">
        <v>1668</v>
      </c>
      <c r="E2464" s="456" t="s">
        <v>744</v>
      </c>
      <c r="F2464" s="456"/>
      <c r="G2464" s="64" t="s">
        <v>14</v>
      </c>
      <c r="H2464" s="90">
        <v>1.25</v>
      </c>
      <c r="I2464" s="91">
        <v>26.85</v>
      </c>
      <c r="J2464" s="130">
        <v>33.56</v>
      </c>
    </row>
    <row r="2465" spans="1:10" ht="25.5">
      <c r="A2465" s="129" t="s">
        <v>743</v>
      </c>
      <c r="B2465" s="64" t="s">
        <v>1703</v>
      </c>
      <c r="C2465" s="64" t="s">
        <v>246</v>
      </c>
      <c r="D2465" s="63" t="s">
        <v>1704</v>
      </c>
      <c r="E2465" s="456" t="s">
        <v>766</v>
      </c>
      <c r="F2465" s="456"/>
      <c r="G2465" s="64" t="s">
        <v>220</v>
      </c>
      <c r="H2465" s="90">
        <v>1</v>
      </c>
      <c r="I2465" s="91">
        <v>28.84</v>
      </c>
      <c r="J2465" s="130">
        <v>28.84</v>
      </c>
    </row>
    <row r="2466" spans="1:10">
      <c r="A2466" s="129" t="s">
        <v>743</v>
      </c>
      <c r="B2466" s="64" t="s">
        <v>1699</v>
      </c>
      <c r="C2466" s="64" t="s">
        <v>246</v>
      </c>
      <c r="D2466" s="63" t="s">
        <v>1700</v>
      </c>
      <c r="E2466" s="456" t="s">
        <v>744</v>
      </c>
      <c r="F2466" s="456"/>
      <c r="G2466" s="64" t="s">
        <v>14</v>
      </c>
      <c r="H2466" s="90">
        <v>1.25</v>
      </c>
      <c r="I2466" s="91">
        <v>21.1</v>
      </c>
      <c r="J2466" s="130">
        <v>26.37</v>
      </c>
    </row>
    <row r="2467" spans="1:10" ht="25.5">
      <c r="A2467" s="113"/>
      <c r="B2467" s="114"/>
      <c r="C2467" s="114"/>
      <c r="D2467" s="115"/>
      <c r="E2467" s="114" t="s">
        <v>745</v>
      </c>
      <c r="F2467" s="116">
        <v>59.93</v>
      </c>
      <c r="G2467" s="114" t="s">
        <v>746</v>
      </c>
      <c r="H2467" s="116">
        <v>0</v>
      </c>
      <c r="I2467" s="114" t="s">
        <v>747</v>
      </c>
      <c r="J2467" s="117">
        <v>59.93</v>
      </c>
    </row>
    <row r="2468" spans="1:10" ht="25.5">
      <c r="A2468" s="113"/>
      <c r="B2468" s="114"/>
      <c r="C2468" s="114"/>
      <c r="D2468" s="115"/>
      <c r="E2468" s="114" t="s">
        <v>748</v>
      </c>
      <c r="F2468" s="116">
        <v>23.29</v>
      </c>
      <c r="G2468" s="114"/>
      <c r="H2468" s="460" t="s">
        <v>749</v>
      </c>
      <c r="I2468" s="460"/>
      <c r="J2468" s="117">
        <v>112.06</v>
      </c>
    </row>
    <row r="2469" spans="1:10" ht="26.25" thickBot="1">
      <c r="A2469" s="118"/>
      <c r="B2469" s="119"/>
      <c r="C2469" s="119"/>
      <c r="D2469" s="120"/>
      <c r="E2469" s="119"/>
      <c r="F2469" s="119"/>
      <c r="G2469" s="119" t="s">
        <v>750</v>
      </c>
      <c r="H2469" s="121" t="s">
        <v>768</v>
      </c>
      <c r="I2469" s="119" t="s">
        <v>752</v>
      </c>
      <c r="J2469" s="122">
        <v>112.06</v>
      </c>
    </row>
    <row r="2470" spans="1:10" ht="15" thickTop="1">
      <c r="A2470" s="123"/>
      <c r="B2470" s="85"/>
      <c r="C2470" s="85"/>
      <c r="D2470" s="58"/>
      <c r="E2470" s="85"/>
      <c r="F2470" s="85"/>
      <c r="G2470" s="85"/>
      <c r="H2470" s="85"/>
      <c r="I2470" s="85"/>
      <c r="J2470" s="124"/>
    </row>
    <row r="2471" spans="1:10">
      <c r="A2471" s="107" t="s">
        <v>644</v>
      </c>
      <c r="B2471" s="82"/>
      <c r="C2471" s="82"/>
      <c r="D2471" s="54" t="s">
        <v>645</v>
      </c>
      <c r="E2471" s="82"/>
      <c r="F2471" s="461"/>
      <c r="G2471" s="461"/>
      <c r="H2471" s="82"/>
      <c r="I2471" s="82"/>
      <c r="J2471" s="108">
        <v>19299.560000000001</v>
      </c>
    </row>
    <row r="2472" spans="1:10" ht="30">
      <c r="A2472" s="109" t="s">
        <v>646</v>
      </c>
      <c r="B2472" s="46" t="s">
        <v>1</v>
      </c>
      <c r="C2472" s="46" t="s">
        <v>2</v>
      </c>
      <c r="D2472" s="55" t="s">
        <v>3</v>
      </c>
      <c r="E2472" s="457" t="s">
        <v>742</v>
      </c>
      <c r="F2472" s="457"/>
      <c r="G2472" s="46" t="s">
        <v>4</v>
      </c>
      <c r="H2472" s="46" t="s">
        <v>5</v>
      </c>
      <c r="I2472" s="46" t="s">
        <v>6</v>
      </c>
      <c r="J2472" s="110" t="s">
        <v>7</v>
      </c>
    </row>
    <row r="2473" spans="1:10" ht="38.25">
      <c r="A2473" s="125" t="s">
        <v>753</v>
      </c>
      <c r="B2473" s="60" t="s">
        <v>647</v>
      </c>
      <c r="C2473" s="60" t="s">
        <v>12</v>
      </c>
      <c r="D2473" s="59" t="s">
        <v>648</v>
      </c>
      <c r="E2473" s="458" t="s">
        <v>1638</v>
      </c>
      <c r="F2473" s="458"/>
      <c r="G2473" s="60" t="s">
        <v>70</v>
      </c>
      <c r="H2473" s="86">
        <v>1</v>
      </c>
      <c r="I2473" s="87">
        <v>4.91</v>
      </c>
      <c r="J2473" s="126">
        <v>4.91</v>
      </c>
    </row>
    <row r="2474" spans="1:10" ht="25.5">
      <c r="A2474" s="127" t="s">
        <v>755</v>
      </c>
      <c r="B2474" s="62" t="s">
        <v>1641</v>
      </c>
      <c r="C2474" s="62" t="s">
        <v>12</v>
      </c>
      <c r="D2474" s="61" t="s">
        <v>1642</v>
      </c>
      <c r="E2474" s="459" t="s">
        <v>758</v>
      </c>
      <c r="F2474" s="459"/>
      <c r="G2474" s="62" t="s">
        <v>14</v>
      </c>
      <c r="H2474" s="88">
        <v>2.9000000000000001E-2</v>
      </c>
      <c r="I2474" s="89">
        <v>22.36</v>
      </c>
      <c r="J2474" s="128">
        <v>0.64</v>
      </c>
    </row>
    <row r="2475" spans="1:10" ht="25.5">
      <c r="A2475" s="127" t="s">
        <v>755</v>
      </c>
      <c r="B2475" s="62" t="s">
        <v>1639</v>
      </c>
      <c r="C2475" s="62" t="s">
        <v>12</v>
      </c>
      <c r="D2475" s="61" t="s">
        <v>1640</v>
      </c>
      <c r="E2475" s="459" t="s">
        <v>758</v>
      </c>
      <c r="F2475" s="459"/>
      <c r="G2475" s="62" t="s">
        <v>14</v>
      </c>
      <c r="H2475" s="88">
        <v>2.9000000000000001E-2</v>
      </c>
      <c r="I2475" s="89">
        <v>26.59</v>
      </c>
      <c r="J2475" s="128">
        <v>0.77</v>
      </c>
    </row>
    <row r="2476" spans="1:10" ht="38.25">
      <c r="A2476" s="129" t="s">
        <v>743</v>
      </c>
      <c r="B2476" s="64" t="s">
        <v>1705</v>
      </c>
      <c r="C2476" s="64" t="s">
        <v>12</v>
      </c>
      <c r="D2476" s="63" t="s">
        <v>1706</v>
      </c>
      <c r="E2476" s="456" t="s">
        <v>766</v>
      </c>
      <c r="F2476" s="456"/>
      <c r="G2476" s="64" t="s">
        <v>70</v>
      </c>
      <c r="H2476" s="90">
        <v>1.2434000000000001</v>
      </c>
      <c r="I2476" s="91">
        <v>2.74</v>
      </c>
      <c r="J2476" s="130">
        <v>3.4</v>
      </c>
    </row>
    <row r="2477" spans="1:10" ht="25.5">
      <c r="A2477" s="129" t="s">
        <v>743</v>
      </c>
      <c r="B2477" s="64" t="s">
        <v>1707</v>
      </c>
      <c r="C2477" s="64" t="s">
        <v>12</v>
      </c>
      <c r="D2477" s="63" t="s">
        <v>1708</v>
      </c>
      <c r="E2477" s="456" t="s">
        <v>766</v>
      </c>
      <c r="F2477" s="456"/>
      <c r="G2477" s="64" t="s">
        <v>220</v>
      </c>
      <c r="H2477" s="90">
        <v>9.4000000000000004E-3</v>
      </c>
      <c r="I2477" s="91">
        <v>11.58</v>
      </c>
      <c r="J2477" s="130">
        <v>0.1</v>
      </c>
    </row>
    <row r="2478" spans="1:10" ht="25.5">
      <c r="A2478" s="113"/>
      <c r="B2478" s="114"/>
      <c r="C2478" s="114"/>
      <c r="D2478" s="115"/>
      <c r="E2478" s="114" t="s">
        <v>745</v>
      </c>
      <c r="F2478" s="116">
        <v>1.1399999999999999</v>
      </c>
      <c r="G2478" s="114" t="s">
        <v>746</v>
      </c>
      <c r="H2478" s="116">
        <v>0</v>
      </c>
      <c r="I2478" s="114" t="s">
        <v>747</v>
      </c>
      <c r="J2478" s="117">
        <v>1.1399999999999999</v>
      </c>
    </row>
    <row r="2479" spans="1:10" ht="25.5">
      <c r="A2479" s="113"/>
      <c r="B2479" s="114"/>
      <c r="C2479" s="114"/>
      <c r="D2479" s="115"/>
      <c r="E2479" s="114" t="s">
        <v>748</v>
      </c>
      <c r="F2479" s="116">
        <v>1.28</v>
      </c>
      <c r="G2479" s="114"/>
      <c r="H2479" s="460" t="s">
        <v>749</v>
      </c>
      <c r="I2479" s="460"/>
      <c r="J2479" s="117">
        <v>6.19</v>
      </c>
    </row>
    <row r="2480" spans="1:10" ht="26.25" thickBot="1">
      <c r="A2480" s="118"/>
      <c r="B2480" s="119"/>
      <c r="C2480" s="119"/>
      <c r="D2480" s="120"/>
      <c r="E2480" s="119"/>
      <c r="F2480" s="119"/>
      <c r="G2480" s="119" t="s">
        <v>750</v>
      </c>
      <c r="H2480" s="121" t="s">
        <v>1709</v>
      </c>
      <c r="I2480" s="119" t="s">
        <v>752</v>
      </c>
      <c r="J2480" s="122">
        <v>6638.77</v>
      </c>
    </row>
    <row r="2481" spans="1:10" ht="15" thickTop="1">
      <c r="A2481" s="123"/>
      <c r="B2481" s="85"/>
      <c r="C2481" s="85"/>
      <c r="D2481" s="58"/>
      <c r="E2481" s="85"/>
      <c r="F2481" s="85"/>
      <c r="G2481" s="85"/>
      <c r="H2481" s="85"/>
      <c r="I2481" s="85"/>
      <c r="J2481" s="124"/>
    </row>
    <row r="2482" spans="1:10" ht="30">
      <c r="A2482" s="109" t="s">
        <v>649</v>
      </c>
      <c r="B2482" s="46" t="s">
        <v>1</v>
      </c>
      <c r="C2482" s="46" t="s">
        <v>2</v>
      </c>
      <c r="D2482" s="55" t="s">
        <v>3</v>
      </c>
      <c r="E2482" s="457" t="s">
        <v>742</v>
      </c>
      <c r="F2482" s="457"/>
      <c r="G2482" s="46" t="s">
        <v>4</v>
      </c>
      <c r="H2482" s="46" t="s">
        <v>5</v>
      </c>
      <c r="I2482" s="46" t="s">
        <v>6</v>
      </c>
      <c r="J2482" s="110" t="s">
        <v>7</v>
      </c>
    </row>
    <row r="2483" spans="1:10" ht="38.25">
      <c r="A2483" s="125" t="s">
        <v>753</v>
      </c>
      <c r="B2483" s="60" t="s">
        <v>650</v>
      </c>
      <c r="C2483" s="60" t="s">
        <v>12</v>
      </c>
      <c r="D2483" s="59" t="s">
        <v>651</v>
      </c>
      <c r="E2483" s="458" t="s">
        <v>1638</v>
      </c>
      <c r="F2483" s="458"/>
      <c r="G2483" s="60" t="s">
        <v>70</v>
      </c>
      <c r="H2483" s="86">
        <v>1</v>
      </c>
      <c r="I2483" s="87">
        <v>7.65</v>
      </c>
      <c r="J2483" s="126">
        <v>7.65</v>
      </c>
    </row>
    <row r="2484" spans="1:10" ht="25.5">
      <c r="A2484" s="127" t="s">
        <v>755</v>
      </c>
      <c r="B2484" s="62" t="s">
        <v>1641</v>
      </c>
      <c r="C2484" s="62" t="s">
        <v>12</v>
      </c>
      <c r="D2484" s="61" t="s">
        <v>1642</v>
      </c>
      <c r="E2484" s="459" t="s">
        <v>758</v>
      </c>
      <c r="F2484" s="459"/>
      <c r="G2484" s="62" t="s">
        <v>14</v>
      </c>
      <c r="H2484" s="88">
        <v>3.9E-2</v>
      </c>
      <c r="I2484" s="89">
        <v>22.36</v>
      </c>
      <c r="J2484" s="128">
        <v>0.87</v>
      </c>
    </row>
    <row r="2485" spans="1:10" ht="25.5">
      <c r="A2485" s="127" t="s">
        <v>755</v>
      </c>
      <c r="B2485" s="62" t="s">
        <v>1639</v>
      </c>
      <c r="C2485" s="62" t="s">
        <v>12</v>
      </c>
      <c r="D2485" s="61" t="s">
        <v>1640</v>
      </c>
      <c r="E2485" s="459" t="s">
        <v>758</v>
      </c>
      <c r="F2485" s="459"/>
      <c r="G2485" s="62" t="s">
        <v>14</v>
      </c>
      <c r="H2485" s="88">
        <v>3.9E-2</v>
      </c>
      <c r="I2485" s="89">
        <v>26.59</v>
      </c>
      <c r="J2485" s="128">
        <v>1.03</v>
      </c>
    </row>
    <row r="2486" spans="1:10" ht="25.5">
      <c r="A2486" s="129" t="s">
        <v>743</v>
      </c>
      <c r="B2486" s="64" t="s">
        <v>1707</v>
      </c>
      <c r="C2486" s="64" t="s">
        <v>12</v>
      </c>
      <c r="D2486" s="63" t="s">
        <v>1708</v>
      </c>
      <c r="E2486" s="456" t="s">
        <v>766</v>
      </c>
      <c r="F2486" s="456"/>
      <c r="G2486" s="64" t="s">
        <v>220</v>
      </c>
      <c r="H2486" s="90">
        <v>9.4000000000000004E-3</v>
      </c>
      <c r="I2486" s="91">
        <v>11.58</v>
      </c>
      <c r="J2486" s="130">
        <v>0.1</v>
      </c>
    </row>
    <row r="2487" spans="1:10" ht="38.25">
      <c r="A2487" s="129" t="s">
        <v>743</v>
      </c>
      <c r="B2487" s="64" t="s">
        <v>1710</v>
      </c>
      <c r="C2487" s="64" t="s">
        <v>12</v>
      </c>
      <c r="D2487" s="63" t="s">
        <v>1711</v>
      </c>
      <c r="E2487" s="456" t="s">
        <v>766</v>
      </c>
      <c r="F2487" s="456"/>
      <c r="G2487" s="64" t="s">
        <v>70</v>
      </c>
      <c r="H2487" s="90">
        <v>1.2434000000000001</v>
      </c>
      <c r="I2487" s="91">
        <v>4.55</v>
      </c>
      <c r="J2487" s="130">
        <v>5.65</v>
      </c>
    </row>
    <row r="2488" spans="1:10" ht="25.5">
      <c r="A2488" s="113"/>
      <c r="B2488" s="114"/>
      <c r="C2488" s="114"/>
      <c r="D2488" s="115"/>
      <c r="E2488" s="114" t="s">
        <v>745</v>
      </c>
      <c r="F2488" s="116">
        <v>1.54</v>
      </c>
      <c r="G2488" s="114" t="s">
        <v>746</v>
      </c>
      <c r="H2488" s="116">
        <v>0</v>
      </c>
      <c r="I2488" s="114" t="s">
        <v>747</v>
      </c>
      <c r="J2488" s="117">
        <v>1.54</v>
      </c>
    </row>
    <row r="2489" spans="1:10" ht="25.5">
      <c r="A2489" s="113"/>
      <c r="B2489" s="114"/>
      <c r="C2489" s="114"/>
      <c r="D2489" s="115"/>
      <c r="E2489" s="114" t="s">
        <v>748</v>
      </c>
      <c r="F2489" s="116">
        <v>2</v>
      </c>
      <c r="G2489" s="114"/>
      <c r="H2489" s="460" t="s">
        <v>749</v>
      </c>
      <c r="I2489" s="460"/>
      <c r="J2489" s="117">
        <v>9.65</v>
      </c>
    </row>
    <row r="2490" spans="1:10" ht="26.25" thickBot="1">
      <c r="A2490" s="118"/>
      <c r="B2490" s="119"/>
      <c r="C2490" s="119"/>
      <c r="D2490" s="120"/>
      <c r="E2490" s="119"/>
      <c r="F2490" s="119"/>
      <c r="G2490" s="119" t="s">
        <v>750</v>
      </c>
      <c r="H2490" s="121" t="s">
        <v>1712</v>
      </c>
      <c r="I2490" s="119" t="s">
        <v>752</v>
      </c>
      <c r="J2490" s="122">
        <v>636.9</v>
      </c>
    </row>
    <row r="2491" spans="1:10" ht="15" thickTop="1">
      <c r="A2491" s="123"/>
      <c r="B2491" s="85"/>
      <c r="C2491" s="85"/>
      <c r="D2491" s="58"/>
      <c r="E2491" s="85"/>
      <c r="F2491" s="85"/>
      <c r="G2491" s="85"/>
      <c r="H2491" s="85"/>
      <c r="I2491" s="85"/>
      <c r="J2491" s="124"/>
    </row>
    <row r="2492" spans="1:10" ht="30">
      <c r="A2492" s="109" t="s">
        <v>652</v>
      </c>
      <c r="B2492" s="46" t="s">
        <v>1</v>
      </c>
      <c r="C2492" s="46" t="s">
        <v>2</v>
      </c>
      <c r="D2492" s="55" t="s">
        <v>3</v>
      </c>
      <c r="E2492" s="457" t="s">
        <v>742</v>
      </c>
      <c r="F2492" s="457"/>
      <c r="G2492" s="46" t="s">
        <v>4</v>
      </c>
      <c r="H2492" s="46" t="s">
        <v>5</v>
      </c>
      <c r="I2492" s="46" t="s">
        <v>6</v>
      </c>
      <c r="J2492" s="110" t="s">
        <v>7</v>
      </c>
    </row>
    <row r="2493" spans="1:10" ht="38.25">
      <c r="A2493" s="125" t="s">
        <v>753</v>
      </c>
      <c r="B2493" s="60" t="s">
        <v>653</v>
      </c>
      <c r="C2493" s="60" t="s">
        <v>12</v>
      </c>
      <c r="D2493" s="59" t="s">
        <v>654</v>
      </c>
      <c r="E2493" s="458" t="s">
        <v>1638</v>
      </c>
      <c r="F2493" s="458"/>
      <c r="G2493" s="60" t="s">
        <v>70</v>
      </c>
      <c r="H2493" s="86">
        <v>1</v>
      </c>
      <c r="I2493" s="87">
        <v>10.72</v>
      </c>
      <c r="J2493" s="126">
        <v>10.72</v>
      </c>
    </row>
    <row r="2494" spans="1:10" ht="25.5">
      <c r="A2494" s="127" t="s">
        <v>755</v>
      </c>
      <c r="B2494" s="62" t="s">
        <v>1639</v>
      </c>
      <c r="C2494" s="62" t="s">
        <v>12</v>
      </c>
      <c r="D2494" s="61" t="s">
        <v>1640</v>
      </c>
      <c r="E2494" s="459" t="s">
        <v>758</v>
      </c>
      <c r="F2494" s="459"/>
      <c r="G2494" s="62" t="s">
        <v>14</v>
      </c>
      <c r="H2494" s="88">
        <v>5.0999999999999997E-2</v>
      </c>
      <c r="I2494" s="89">
        <v>26.59</v>
      </c>
      <c r="J2494" s="128">
        <v>1.35</v>
      </c>
    </row>
    <row r="2495" spans="1:10" ht="25.5">
      <c r="A2495" s="127" t="s">
        <v>755</v>
      </c>
      <c r="B2495" s="62" t="s">
        <v>1641</v>
      </c>
      <c r="C2495" s="62" t="s">
        <v>12</v>
      </c>
      <c r="D2495" s="61" t="s">
        <v>1642</v>
      </c>
      <c r="E2495" s="459" t="s">
        <v>758</v>
      </c>
      <c r="F2495" s="459"/>
      <c r="G2495" s="62" t="s">
        <v>14</v>
      </c>
      <c r="H2495" s="88">
        <v>5.0999999999999997E-2</v>
      </c>
      <c r="I2495" s="89">
        <v>22.36</v>
      </c>
      <c r="J2495" s="128">
        <v>1.1399999999999999</v>
      </c>
    </row>
    <row r="2496" spans="1:10" ht="38.25">
      <c r="A2496" s="129" t="s">
        <v>743</v>
      </c>
      <c r="B2496" s="64" t="s">
        <v>1713</v>
      </c>
      <c r="C2496" s="64" t="s">
        <v>12</v>
      </c>
      <c r="D2496" s="63" t="s">
        <v>1714</v>
      </c>
      <c r="E2496" s="456" t="s">
        <v>766</v>
      </c>
      <c r="F2496" s="456"/>
      <c r="G2496" s="64" t="s">
        <v>70</v>
      </c>
      <c r="H2496" s="90">
        <v>1.2434000000000001</v>
      </c>
      <c r="I2496" s="91">
        <v>6.54</v>
      </c>
      <c r="J2496" s="130">
        <v>8.1300000000000008</v>
      </c>
    </row>
    <row r="2497" spans="1:10" ht="25.5">
      <c r="A2497" s="129" t="s">
        <v>743</v>
      </c>
      <c r="B2497" s="64" t="s">
        <v>1707</v>
      </c>
      <c r="C2497" s="64" t="s">
        <v>12</v>
      </c>
      <c r="D2497" s="63" t="s">
        <v>1708</v>
      </c>
      <c r="E2497" s="456" t="s">
        <v>766</v>
      </c>
      <c r="F2497" s="456"/>
      <c r="G2497" s="64" t="s">
        <v>220</v>
      </c>
      <c r="H2497" s="90">
        <v>9.4000000000000004E-3</v>
      </c>
      <c r="I2497" s="91">
        <v>11.58</v>
      </c>
      <c r="J2497" s="130">
        <v>0.1</v>
      </c>
    </row>
    <row r="2498" spans="1:10" ht="25.5">
      <c r="A2498" s="113"/>
      <c r="B2498" s="114"/>
      <c r="C2498" s="114"/>
      <c r="D2498" s="115"/>
      <c r="E2498" s="114" t="s">
        <v>745</v>
      </c>
      <c r="F2498" s="116">
        <v>2.02</v>
      </c>
      <c r="G2498" s="114" t="s">
        <v>746</v>
      </c>
      <c r="H2498" s="116">
        <v>0</v>
      </c>
      <c r="I2498" s="114" t="s">
        <v>747</v>
      </c>
      <c r="J2498" s="117">
        <v>2.02</v>
      </c>
    </row>
    <row r="2499" spans="1:10" ht="25.5">
      <c r="A2499" s="113"/>
      <c r="B2499" s="114"/>
      <c r="C2499" s="114"/>
      <c r="D2499" s="115"/>
      <c r="E2499" s="114" t="s">
        <v>748</v>
      </c>
      <c r="F2499" s="116">
        <v>2.81</v>
      </c>
      <c r="G2499" s="114"/>
      <c r="H2499" s="460" t="s">
        <v>749</v>
      </c>
      <c r="I2499" s="460"/>
      <c r="J2499" s="117">
        <v>13.53</v>
      </c>
    </row>
    <row r="2500" spans="1:10" ht="26.25" thickBot="1">
      <c r="A2500" s="118"/>
      <c r="B2500" s="119"/>
      <c r="C2500" s="119"/>
      <c r="D2500" s="120"/>
      <c r="E2500" s="119"/>
      <c r="F2500" s="119"/>
      <c r="G2500" s="119" t="s">
        <v>750</v>
      </c>
      <c r="H2500" s="121" t="s">
        <v>1715</v>
      </c>
      <c r="I2500" s="119" t="s">
        <v>752</v>
      </c>
      <c r="J2500" s="122">
        <v>3879.72</v>
      </c>
    </row>
    <row r="2501" spans="1:10" ht="15" thickTop="1">
      <c r="A2501" s="123"/>
      <c r="B2501" s="85"/>
      <c r="C2501" s="85"/>
      <c r="D2501" s="58"/>
      <c r="E2501" s="85"/>
      <c r="F2501" s="85"/>
      <c r="G2501" s="85"/>
      <c r="H2501" s="85"/>
      <c r="I2501" s="85"/>
      <c r="J2501" s="124"/>
    </row>
    <row r="2502" spans="1:10" ht="30">
      <c r="A2502" s="109" t="s">
        <v>655</v>
      </c>
      <c r="B2502" s="46" t="s">
        <v>1</v>
      </c>
      <c r="C2502" s="46" t="s">
        <v>2</v>
      </c>
      <c r="D2502" s="55" t="s">
        <v>3</v>
      </c>
      <c r="E2502" s="457" t="s">
        <v>742</v>
      </c>
      <c r="F2502" s="457"/>
      <c r="G2502" s="46" t="s">
        <v>4</v>
      </c>
      <c r="H2502" s="46" t="s">
        <v>5</v>
      </c>
      <c r="I2502" s="46" t="s">
        <v>6</v>
      </c>
      <c r="J2502" s="110" t="s">
        <v>7</v>
      </c>
    </row>
    <row r="2503" spans="1:10" ht="38.25">
      <c r="A2503" s="125" t="s">
        <v>753</v>
      </c>
      <c r="B2503" s="60" t="s">
        <v>656</v>
      </c>
      <c r="C2503" s="60" t="s">
        <v>12</v>
      </c>
      <c r="D2503" s="59" t="s">
        <v>657</v>
      </c>
      <c r="E2503" s="458" t="s">
        <v>1638</v>
      </c>
      <c r="F2503" s="458"/>
      <c r="G2503" s="60" t="s">
        <v>70</v>
      </c>
      <c r="H2503" s="86">
        <v>1</v>
      </c>
      <c r="I2503" s="87">
        <v>27.87</v>
      </c>
      <c r="J2503" s="126">
        <v>27.87</v>
      </c>
    </row>
    <row r="2504" spans="1:10" ht="25.5">
      <c r="A2504" s="127" t="s">
        <v>755</v>
      </c>
      <c r="B2504" s="62" t="s">
        <v>1641</v>
      </c>
      <c r="C2504" s="62" t="s">
        <v>12</v>
      </c>
      <c r="D2504" s="61" t="s">
        <v>1642</v>
      </c>
      <c r="E2504" s="459" t="s">
        <v>758</v>
      </c>
      <c r="F2504" s="459"/>
      <c r="G2504" s="62" t="s">
        <v>14</v>
      </c>
      <c r="H2504" s="88">
        <v>0.114</v>
      </c>
      <c r="I2504" s="89">
        <v>22.36</v>
      </c>
      <c r="J2504" s="128">
        <v>2.54</v>
      </c>
    </row>
    <row r="2505" spans="1:10" ht="25.5">
      <c r="A2505" s="127" t="s">
        <v>755</v>
      </c>
      <c r="B2505" s="62" t="s">
        <v>1639</v>
      </c>
      <c r="C2505" s="62" t="s">
        <v>12</v>
      </c>
      <c r="D2505" s="61" t="s">
        <v>1640</v>
      </c>
      <c r="E2505" s="459" t="s">
        <v>758</v>
      </c>
      <c r="F2505" s="459"/>
      <c r="G2505" s="62" t="s">
        <v>14</v>
      </c>
      <c r="H2505" s="88">
        <v>0.114</v>
      </c>
      <c r="I2505" s="89">
        <v>26.59</v>
      </c>
      <c r="J2505" s="128">
        <v>3.03</v>
      </c>
    </row>
    <row r="2506" spans="1:10" ht="38.25">
      <c r="A2506" s="129" t="s">
        <v>743</v>
      </c>
      <c r="B2506" s="64" t="s">
        <v>1716</v>
      </c>
      <c r="C2506" s="64" t="s">
        <v>12</v>
      </c>
      <c r="D2506" s="63" t="s">
        <v>1717</v>
      </c>
      <c r="E2506" s="456" t="s">
        <v>766</v>
      </c>
      <c r="F2506" s="456"/>
      <c r="G2506" s="64" t="s">
        <v>70</v>
      </c>
      <c r="H2506" s="90">
        <v>1.2434000000000001</v>
      </c>
      <c r="I2506" s="91">
        <v>17.86</v>
      </c>
      <c r="J2506" s="130">
        <v>22.2</v>
      </c>
    </row>
    <row r="2507" spans="1:10" ht="25.5">
      <c r="A2507" s="129" t="s">
        <v>743</v>
      </c>
      <c r="B2507" s="64" t="s">
        <v>1707</v>
      </c>
      <c r="C2507" s="64" t="s">
        <v>12</v>
      </c>
      <c r="D2507" s="63" t="s">
        <v>1708</v>
      </c>
      <c r="E2507" s="456" t="s">
        <v>766</v>
      </c>
      <c r="F2507" s="456"/>
      <c r="G2507" s="64" t="s">
        <v>220</v>
      </c>
      <c r="H2507" s="90">
        <v>9.4000000000000004E-3</v>
      </c>
      <c r="I2507" s="91">
        <v>11.58</v>
      </c>
      <c r="J2507" s="130">
        <v>0.1</v>
      </c>
    </row>
    <row r="2508" spans="1:10" ht="25.5">
      <c r="A2508" s="113"/>
      <c r="B2508" s="114"/>
      <c r="C2508" s="114"/>
      <c r="D2508" s="115"/>
      <c r="E2508" s="114" t="s">
        <v>745</v>
      </c>
      <c r="F2508" s="116">
        <v>4.5199999999999996</v>
      </c>
      <c r="G2508" s="114" t="s">
        <v>746</v>
      </c>
      <c r="H2508" s="116">
        <v>0</v>
      </c>
      <c r="I2508" s="114" t="s">
        <v>747</v>
      </c>
      <c r="J2508" s="117">
        <v>4.5199999999999996</v>
      </c>
    </row>
    <row r="2509" spans="1:10" ht="25.5">
      <c r="A2509" s="113"/>
      <c r="B2509" s="114"/>
      <c r="C2509" s="114"/>
      <c r="D2509" s="115"/>
      <c r="E2509" s="114" t="s">
        <v>748</v>
      </c>
      <c r="F2509" s="116">
        <v>7.31</v>
      </c>
      <c r="G2509" s="114"/>
      <c r="H2509" s="460" t="s">
        <v>749</v>
      </c>
      <c r="I2509" s="460"/>
      <c r="J2509" s="117">
        <v>35.18</v>
      </c>
    </row>
    <row r="2510" spans="1:10" ht="26.25" thickBot="1">
      <c r="A2510" s="118"/>
      <c r="B2510" s="119"/>
      <c r="C2510" s="119"/>
      <c r="D2510" s="120"/>
      <c r="E2510" s="119"/>
      <c r="F2510" s="119"/>
      <c r="G2510" s="119" t="s">
        <v>750</v>
      </c>
      <c r="H2510" s="121" t="s">
        <v>1718</v>
      </c>
      <c r="I2510" s="119" t="s">
        <v>752</v>
      </c>
      <c r="J2510" s="122">
        <v>8144.17</v>
      </c>
    </row>
    <row r="2511" spans="1:10" ht="15" thickTop="1">
      <c r="A2511" s="123"/>
      <c r="B2511" s="85"/>
      <c r="C2511" s="85"/>
      <c r="D2511" s="58"/>
      <c r="E2511" s="85"/>
      <c r="F2511" s="85"/>
      <c r="G2511" s="85"/>
      <c r="H2511" s="85"/>
      <c r="I2511" s="85"/>
      <c r="J2511" s="124"/>
    </row>
    <row r="2512" spans="1:10">
      <c r="A2512" s="107" t="s">
        <v>658</v>
      </c>
      <c r="B2512" s="82"/>
      <c r="C2512" s="82"/>
      <c r="D2512" s="54" t="s">
        <v>659</v>
      </c>
      <c r="E2512" s="82"/>
      <c r="F2512" s="461"/>
      <c r="G2512" s="461"/>
      <c r="H2512" s="82"/>
      <c r="I2512" s="82"/>
      <c r="J2512" s="108">
        <v>3059.1</v>
      </c>
    </row>
    <row r="2513" spans="1:10" ht="30">
      <c r="A2513" s="109" t="s">
        <v>660</v>
      </c>
      <c r="B2513" s="46" t="s">
        <v>1</v>
      </c>
      <c r="C2513" s="46" t="s">
        <v>2</v>
      </c>
      <c r="D2513" s="55" t="s">
        <v>3</v>
      </c>
      <c r="E2513" s="457" t="s">
        <v>742</v>
      </c>
      <c r="F2513" s="457"/>
      <c r="G2513" s="46" t="s">
        <v>4</v>
      </c>
      <c r="H2513" s="46" t="s">
        <v>5</v>
      </c>
      <c r="I2513" s="46" t="s">
        <v>6</v>
      </c>
      <c r="J2513" s="110" t="s">
        <v>7</v>
      </c>
    </row>
    <row r="2514" spans="1:10" ht="38.25">
      <c r="A2514" s="125" t="s">
        <v>753</v>
      </c>
      <c r="B2514" s="60" t="s">
        <v>661</v>
      </c>
      <c r="C2514" s="60" t="s">
        <v>12</v>
      </c>
      <c r="D2514" s="59" t="s">
        <v>662</v>
      </c>
      <c r="E2514" s="458" t="s">
        <v>1638</v>
      </c>
      <c r="F2514" s="458"/>
      <c r="G2514" s="60" t="s">
        <v>220</v>
      </c>
      <c r="H2514" s="86">
        <v>1</v>
      </c>
      <c r="I2514" s="87">
        <v>36.270000000000003</v>
      </c>
      <c r="J2514" s="126">
        <v>36.270000000000003</v>
      </c>
    </row>
    <row r="2515" spans="1:10" ht="38.25">
      <c r="A2515" s="127" t="s">
        <v>755</v>
      </c>
      <c r="B2515" s="62" t="s">
        <v>1719</v>
      </c>
      <c r="C2515" s="62" t="s">
        <v>12</v>
      </c>
      <c r="D2515" s="61" t="s">
        <v>1720</v>
      </c>
      <c r="E2515" s="459" t="s">
        <v>1638</v>
      </c>
      <c r="F2515" s="459"/>
      <c r="G2515" s="62" t="s">
        <v>220</v>
      </c>
      <c r="H2515" s="88">
        <v>1</v>
      </c>
      <c r="I2515" s="89">
        <v>11.5</v>
      </c>
      <c r="J2515" s="128">
        <v>11.5</v>
      </c>
    </row>
    <row r="2516" spans="1:10" ht="38.25">
      <c r="A2516" s="127" t="s">
        <v>755</v>
      </c>
      <c r="B2516" s="62" t="s">
        <v>1721</v>
      </c>
      <c r="C2516" s="62" t="s">
        <v>12</v>
      </c>
      <c r="D2516" s="61" t="s">
        <v>1722</v>
      </c>
      <c r="E2516" s="459" t="s">
        <v>1638</v>
      </c>
      <c r="F2516" s="459"/>
      <c r="G2516" s="62" t="s">
        <v>220</v>
      </c>
      <c r="H2516" s="88">
        <v>1</v>
      </c>
      <c r="I2516" s="89">
        <v>24.77</v>
      </c>
      <c r="J2516" s="128">
        <v>24.77</v>
      </c>
    </row>
    <row r="2517" spans="1:10" ht="25.5">
      <c r="A2517" s="113"/>
      <c r="B2517" s="114"/>
      <c r="C2517" s="114"/>
      <c r="D2517" s="115"/>
      <c r="E2517" s="114" t="s">
        <v>745</v>
      </c>
      <c r="F2517" s="116">
        <v>17.68</v>
      </c>
      <c r="G2517" s="114" t="s">
        <v>746</v>
      </c>
      <c r="H2517" s="116">
        <v>0</v>
      </c>
      <c r="I2517" s="114" t="s">
        <v>747</v>
      </c>
      <c r="J2517" s="117">
        <v>17.68</v>
      </c>
    </row>
    <row r="2518" spans="1:10" ht="25.5">
      <c r="A2518" s="113"/>
      <c r="B2518" s="114"/>
      <c r="C2518" s="114"/>
      <c r="D2518" s="115"/>
      <c r="E2518" s="114" t="s">
        <v>748</v>
      </c>
      <c r="F2518" s="116">
        <v>9.51</v>
      </c>
      <c r="G2518" s="114"/>
      <c r="H2518" s="460" t="s">
        <v>749</v>
      </c>
      <c r="I2518" s="460"/>
      <c r="J2518" s="117">
        <v>45.78</v>
      </c>
    </row>
    <row r="2519" spans="1:10" ht="26.25" thickBot="1">
      <c r="A2519" s="118"/>
      <c r="B2519" s="119"/>
      <c r="C2519" s="119"/>
      <c r="D2519" s="120"/>
      <c r="E2519" s="119"/>
      <c r="F2519" s="119"/>
      <c r="G2519" s="119" t="s">
        <v>750</v>
      </c>
      <c r="H2519" s="121" t="s">
        <v>919</v>
      </c>
      <c r="I2519" s="119" t="s">
        <v>752</v>
      </c>
      <c r="J2519" s="122">
        <v>320.45999999999998</v>
      </c>
    </row>
    <row r="2520" spans="1:10" ht="15" thickTop="1">
      <c r="A2520" s="123"/>
      <c r="B2520" s="85"/>
      <c r="C2520" s="85"/>
      <c r="D2520" s="58"/>
      <c r="E2520" s="85"/>
      <c r="F2520" s="85"/>
      <c r="G2520" s="85"/>
      <c r="H2520" s="85"/>
      <c r="I2520" s="85"/>
      <c r="J2520" s="124"/>
    </row>
    <row r="2521" spans="1:10" ht="30">
      <c r="A2521" s="109" t="s">
        <v>663</v>
      </c>
      <c r="B2521" s="46" t="s">
        <v>1</v>
      </c>
      <c r="C2521" s="46" t="s">
        <v>2</v>
      </c>
      <c r="D2521" s="55" t="s">
        <v>3</v>
      </c>
      <c r="E2521" s="457" t="s">
        <v>742</v>
      </c>
      <c r="F2521" s="457"/>
      <c r="G2521" s="46" t="s">
        <v>4</v>
      </c>
      <c r="H2521" s="46" t="s">
        <v>5</v>
      </c>
      <c r="I2521" s="46" t="s">
        <v>6</v>
      </c>
      <c r="J2521" s="110" t="s">
        <v>7</v>
      </c>
    </row>
    <row r="2522" spans="1:10" ht="38.25">
      <c r="A2522" s="125" t="s">
        <v>753</v>
      </c>
      <c r="B2522" s="60" t="s">
        <v>664</v>
      </c>
      <c r="C2522" s="60" t="s">
        <v>12</v>
      </c>
      <c r="D2522" s="59" t="s">
        <v>665</v>
      </c>
      <c r="E2522" s="458" t="s">
        <v>1638</v>
      </c>
      <c r="F2522" s="458"/>
      <c r="G2522" s="60" t="s">
        <v>220</v>
      </c>
      <c r="H2522" s="86">
        <v>1</v>
      </c>
      <c r="I2522" s="87">
        <v>37.979999999999997</v>
      </c>
      <c r="J2522" s="126">
        <v>37.979999999999997</v>
      </c>
    </row>
    <row r="2523" spans="1:10" ht="25.5">
      <c r="A2523" s="127" t="s">
        <v>755</v>
      </c>
      <c r="B2523" s="62" t="s">
        <v>1639</v>
      </c>
      <c r="C2523" s="62" t="s">
        <v>12</v>
      </c>
      <c r="D2523" s="61" t="s">
        <v>1640</v>
      </c>
      <c r="E2523" s="459" t="s">
        <v>758</v>
      </c>
      <c r="F2523" s="459"/>
      <c r="G2523" s="62" t="s">
        <v>14</v>
      </c>
      <c r="H2523" s="88">
        <v>0.44900000000000001</v>
      </c>
      <c r="I2523" s="89">
        <v>26.59</v>
      </c>
      <c r="J2523" s="128">
        <v>11.93</v>
      </c>
    </row>
    <row r="2524" spans="1:10" ht="25.5">
      <c r="A2524" s="127" t="s">
        <v>755</v>
      </c>
      <c r="B2524" s="62" t="s">
        <v>1641</v>
      </c>
      <c r="C2524" s="62" t="s">
        <v>12</v>
      </c>
      <c r="D2524" s="61" t="s">
        <v>1642</v>
      </c>
      <c r="E2524" s="459" t="s">
        <v>758</v>
      </c>
      <c r="F2524" s="459"/>
      <c r="G2524" s="62" t="s">
        <v>14</v>
      </c>
      <c r="H2524" s="88">
        <v>0.44900000000000001</v>
      </c>
      <c r="I2524" s="89">
        <v>22.36</v>
      </c>
      <c r="J2524" s="128">
        <v>10.029999999999999</v>
      </c>
    </row>
    <row r="2525" spans="1:10" ht="38.25">
      <c r="A2525" s="129" t="s">
        <v>743</v>
      </c>
      <c r="B2525" s="64" t="s">
        <v>1723</v>
      </c>
      <c r="C2525" s="64" t="s">
        <v>12</v>
      </c>
      <c r="D2525" s="63" t="s">
        <v>1724</v>
      </c>
      <c r="E2525" s="456" t="s">
        <v>766</v>
      </c>
      <c r="F2525" s="456"/>
      <c r="G2525" s="64" t="s">
        <v>220</v>
      </c>
      <c r="H2525" s="90">
        <v>2</v>
      </c>
      <c r="I2525" s="91">
        <v>0.2</v>
      </c>
      <c r="J2525" s="130">
        <v>0.4</v>
      </c>
    </row>
    <row r="2526" spans="1:10">
      <c r="A2526" s="129" t="s">
        <v>743</v>
      </c>
      <c r="B2526" s="64" t="s">
        <v>1725</v>
      </c>
      <c r="C2526" s="64" t="s">
        <v>12</v>
      </c>
      <c r="D2526" s="63" t="s">
        <v>1726</v>
      </c>
      <c r="E2526" s="456" t="s">
        <v>766</v>
      </c>
      <c r="F2526" s="456"/>
      <c r="G2526" s="64" t="s">
        <v>220</v>
      </c>
      <c r="H2526" s="90">
        <v>1</v>
      </c>
      <c r="I2526" s="91">
        <v>15.62</v>
      </c>
      <c r="J2526" s="130">
        <v>15.62</v>
      </c>
    </row>
    <row r="2527" spans="1:10" ht="25.5">
      <c r="A2527" s="113"/>
      <c r="B2527" s="114"/>
      <c r="C2527" s="114"/>
      <c r="D2527" s="115"/>
      <c r="E2527" s="114" t="s">
        <v>745</v>
      </c>
      <c r="F2527" s="116">
        <v>17.84</v>
      </c>
      <c r="G2527" s="114" t="s">
        <v>746</v>
      </c>
      <c r="H2527" s="116">
        <v>0</v>
      </c>
      <c r="I2527" s="114" t="s">
        <v>747</v>
      </c>
      <c r="J2527" s="117">
        <v>17.84</v>
      </c>
    </row>
    <row r="2528" spans="1:10" ht="25.5">
      <c r="A2528" s="113"/>
      <c r="B2528" s="114"/>
      <c r="C2528" s="114"/>
      <c r="D2528" s="115"/>
      <c r="E2528" s="114" t="s">
        <v>748</v>
      </c>
      <c r="F2528" s="116">
        <v>9.9600000000000009</v>
      </c>
      <c r="G2528" s="114"/>
      <c r="H2528" s="460" t="s">
        <v>749</v>
      </c>
      <c r="I2528" s="460"/>
      <c r="J2528" s="117">
        <v>47.94</v>
      </c>
    </row>
    <row r="2529" spans="1:10" ht="26.25" thickBot="1">
      <c r="A2529" s="118"/>
      <c r="B2529" s="119"/>
      <c r="C2529" s="119"/>
      <c r="D2529" s="120"/>
      <c r="E2529" s="119"/>
      <c r="F2529" s="119"/>
      <c r="G2529" s="119" t="s">
        <v>750</v>
      </c>
      <c r="H2529" s="121" t="s">
        <v>800</v>
      </c>
      <c r="I2529" s="119" t="s">
        <v>752</v>
      </c>
      <c r="J2529" s="122">
        <v>287.64</v>
      </c>
    </row>
    <row r="2530" spans="1:10" ht="15" thickTop="1">
      <c r="A2530" s="123"/>
      <c r="B2530" s="85"/>
      <c r="C2530" s="85"/>
      <c r="D2530" s="58"/>
      <c r="E2530" s="85"/>
      <c r="F2530" s="85"/>
      <c r="G2530" s="85"/>
      <c r="H2530" s="85"/>
      <c r="I2530" s="85"/>
      <c r="J2530" s="124"/>
    </row>
    <row r="2531" spans="1:10" ht="30">
      <c r="A2531" s="109" t="s">
        <v>666</v>
      </c>
      <c r="B2531" s="46" t="s">
        <v>1</v>
      </c>
      <c r="C2531" s="46" t="s">
        <v>2</v>
      </c>
      <c r="D2531" s="55" t="s">
        <v>3</v>
      </c>
      <c r="E2531" s="457" t="s">
        <v>742</v>
      </c>
      <c r="F2531" s="457"/>
      <c r="G2531" s="46" t="s">
        <v>4</v>
      </c>
      <c r="H2531" s="46" t="s">
        <v>5</v>
      </c>
      <c r="I2531" s="46" t="s">
        <v>6</v>
      </c>
      <c r="J2531" s="110" t="s">
        <v>7</v>
      </c>
    </row>
    <row r="2532" spans="1:10" ht="38.25">
      <c r="A2532" s="125" t="s">
        <v>753</v>
      </c>
      <c r="B2532" s="60" t="s">
        <v>667</v>
      </c>
      <c r="C2532" s="60" t="s">
        <v>12</v>
      </c>
      <c r="D2532" s="59" t="s">
        <v>668</v>
      </c>
      <c r="E2532" s="458" t="s">
        <v>1638</v>
      </c>
      <c r="F2532" s="458"/>
      <c r="G2532" s="60" t="s">
        <v>220</v>
      </c>
      <c r="H2532" s="86">
        <v>1</v>
      </c>
      <c r="I2532" s="87">
        <v>24.74</v>
      </c>
      <c r="J2532" s="126">
        <v>24.74</v>
      </c>
    </row>
    <row r="2533" spans="1:10" ht="25.5">
      <c r="A2533" s="127" t="s">
        <v>755</v>
      </c>
      <c r="B2533" s="62" t="s">
        <v>1641</v>
      </c>
      <c r="C2533" s="62" t="s">
        <v>12</v>
      </c>
      <c r="D2533" s="61" t="s">
        <v>1642</v>
      </c>
      <c r="E2533" s="459" t="s">
        <v>758</v>
      </c>
      <c r="F2533" s="459"/>
      <c r="G2533" s="62" t="s">
        <v>14</v>
      </c>
      <c r="H2533" s="88">
        <v>0.20930000000000001</v>
      </c>
      <c r="I2533" s="89">
        <v>22.36</v>
      </c>
      <c r="J2533" s="128">
        <v>4.67</v>
      </c>
    </row>
    <row r="2534" spans="1:10" ht="25.5">
      <c r="A2534" s="127" t="s">
        <v>755</v>
      </c>
      <c r="B2534" s="62" t="s">
        <v>1639</v>
      </c>
      <c r="C2534" s="62" t="s">
        <v>12</v>
      </c>
      <c r="D2534" s="61" t="s">
        <v>1640</v>
      </c>
      <c r="E2534" s="459" t="s">
        <v>758</v>
      </c>
      <c r="F2534" s="459"/>
      <c r="G2534" s="62" t="s">
        <v>14</v>
      </c>
      <c r="H2534" s="88">
        <v>0.20930000000000001</v>
      </c>
      <c r="I2534" s="89">
        <v>26.59</v>
      </c>
      <c r="J2534" s="128">
        <v>5.56</v>
      </c>
    </row>
    <row r="2535" spans="1:10" ht="25.5">
      <c r="A2535" s="129" t="s">
        <v>743</v>
      </c>
      <c r="B2535" s="64" t="s">
        <v>1727</v>
      </c>
      <c r="C2535" s="64" t="s">
        <v>12</v>
      </c>
      <c r="D2535" s="63" t="s">
        <v>1728</v>
      </c>
      <c r="E2535" s="456" t="s">
        <v>766</v>
      </c>
      <c r="F2535" s="456"/>
      <c r="G2535" s="64" t="s">
        <v>220</v>
      </c>
      <c r="H2535" s="90">
        <v>1</v>
      </c>
      <c r="I2535" s="91">
        <v>14.51</v>
      </c>
      <c r="J2535" s="130">
        <v>14.51</v>
      </c>
    </row>
    <row r="2536" spans="1:10" ht="25.5">
      <c r="A2536" s="113"/>
      <c r="B2536" s="114"/>
      <c r="C2536" s="114"/>
      <c r="D2536" s="115"/>
      <c r="E2536" s="114" t="s">
        <v>745</v>
      </c>
      <c r="F2536" s="116">
        <v>8.31</v>
      </c>
      <c r="G2536" s="114" t="s">
        <v>746</v>
      </c>
      <c r="H2536" s="116">
        <v>0</v>
      </c>
      <c r="I2536" s="114" t="s">
        <v>747</v>
      </c>
      <c r="J2536" s="117">
        <v>8.31</v>
      </c>
    </row>
    <row r="2537" spans="1:10" ht="25.5">
      <c r="A2537" s="113"/>
      <c r="B2537" s="114"/>
      <c r="C2537" s="114"/>
      <c r="D2537" s="115"/>
      <c r="E2537" s="114" t="s">
        <v>748</v>
      </c>
      <c r="F2537" s="116">
        <v>6.49</v>
      </c>
      <c r="G2537" s="114"/>
      <c r="H2537" s="460" t="s">
        <v>749</v>
      </c>
      <c r="I2537" s="460"/>
      <c r="J2537" s="117">
        <v>31.23</v>
      </c>
    </row>
    <row r="2538" spans="1:10" ht="26.25" thickBot="1">
      <c r="A2538" s="118"/>
      <c r="B2538" s="119"/>
      <c r="C2538" s="119"/>
      <c r="D2538" s="120"/>
      <c r="E2538" s="119"/>
      <c r="F2538" s="119"/>
      <c r="G2538" s="119" t="s">
        <v>750</v>
      </c>
      <c r="H2538" s="121" t="s">
        <v>1729</v>
      </c>
      <c r="I2538" s="119" t="s">
        <v>752</v>
      </c>
      <c r="J2538" s="122">
        <v>624.6</v>
      </c>
    </row>
    <row r="2539" spans="1:10" ht="15" thickTop="1">
      <c r="A2539" s="123"/>
      <c r="B2539" s="85"/>
      <c r="C2539" s="85"/>
      <c r="D2539" s="58"/>
      <c r="E2539" s="85"/>
      <c r="F2539" s="85"/>
      <c r="G2539" s="85"/>
      <c r="H2539" s="85"/>
      <c r="I2539" s="85"/>
      <c r="J2539" s="124"/>
    </row>
    <row r="2540" spans="1:10" ht="30">
      <c r="A2540" s="109" t="s">
        <v>669</v>
      </c>
      <c r="B2540" s="46" t="s">
        <v>1</v>
      </c>
      <c r="C2540" s="46" t="s">
        <v>2</v>
      </c>
      <c r="D2540" s="55" t="s">
        <v>3</v>
      </c>
      <c r="E2540" s="457" t="s">
        <v>742</v>
      </c>
      <c r="F2540" s="457"/>
      <c r="G2540" s="46" t="s">
        <v>4</v>
      </c>
      <c r="H2540" s="46" t="s">
        <v>5</v>
      </c>
      <c r="I2540" s="46" t="s">
        <v>6</v>
      </c>
      <c r="J2540" s="110" t="s">
        <v>7</v>
      </c>
    </row>
    <row r="2541" spans="1:10" ht="38.25">
      <c r="A2541" s="125" t="s">
        <v>753</v>
      </c>
      <c r="B2541" s="60" t="s">
        <v>664</v>
      </c>
      <c r="C2541" s="60" t="s">
        <v>12</v>
      </c>
      <c r="D2541" s="59" t="s">
        <v>665</v>
      </c>
      <c r="E2541" s="458" t="s">
        <v>1638</v>
      </c>
      <c r="F2541" s="458"/>
      <c r="G2541" s="60" t="s">
        <v>220</v>
      </c>
      <c r="H2541" s="86">
        <v>1</v>
      </c>
      <c r="I2541" s="87">
        <v>37.979999999999997</v>
      </c>
      <c r="J2541" s="126">
        <v>37.979999999999997</v>
      </c>
    </row>
    <row r="2542" spans="1:10" ht="25.5">
      <c r="A2542" s="127" t="s">
        <v>755</v>
      </c>
      <c r="B2542" s="62" t="s">
        <v>1639</v>
      </c>
      <c r="C2542" s="62" t="s">
        <v>12</v>
      </c>
      <c r="D2542" s="61" t="s">
        <v>1640</v>
      </c>
      <c r="E2542" s="459" t="s">
        <v>758</v>
      </c>
      <c r="F2542" s="459"/>
      <c r="G2542" s="62" t="s">
        <v>14</v>
      </c>
      <c r="H2542" s="88">
        <v>0.44900000000000001</v>
      </c>
      <c r="I2542" s="89">
        <v>26.59</v>
      </c>
      <c r="J2542" s="128">
        <v>11.93</v>
      </c>
    </row>
    <row r="2543" spans="1:10" ht="25.5">
      <c r="A2543" s="127" t="s">
        <v>755</v>
      </c>
      <c r="B2543" s="62" t="s">
        <v>1641</v>
      </c>
      <c r="C2543" s="62" t="s">
        <v>12</v>
      </c>
      <c r="D2543" s="61" t="s">
        <v>1642</v>
      </c>
      <c r="E2543" s="459" t="s">
        <v>758</v>
      </c>
      <c r="F2543" s="459"/>
      <c r="G2543" s="62" t="s">
        <v>14</v>
      </c>
      <c r="H2543" s="88">
        <v>0.44900000000000001</v>
      </c>
      <c r="I2543" s="89">
        <v>22.36</v>
      </c>
      <c r="J2543" s="128">
        <v>10.029999999999999</v>
      </c>
    </row>
    <row r="2544" spans="1:10" ht="38.25">
      <c r="A2544" s="129" t="s">
        <v>743</v>
      </c>
      <c r="B2544" s="64" t="s">
        <v>1723</v>
      </c>
      <c r="C2544" s="64" t="s">
        <v>12</v>
      </c>
      <c r="D2544" s="63" t="s">
        <v>1724</v>
      </c>
      <c r="E2544" s="456" t="s">
        <v>766</v>
      </c>
      <c r="F2544" s="456"/>
      <c r="G2544" s="64" t="s">
        <v>220</v>
      </c>
      <c r="H2544" s="90">
        <v>2</v>
      </c>
      <c r="I2544" s="91">
        <v>0.2</v>
      </c>
      <c r="J2544" s="130">
        <v>0.4</v>
      </c>
    </row>
    <row r="2545" spans="1:10">
      <c r="A2545" s="129" t="s">
        <v>743</v>
      </c>
      <c r="B2545" s="64" t="s">
        <v>1725</v>
      </c>
      <c r="C2545" s="64" t="s">
        <v>12</v>
      </c>
      <c r="D2545" s="63" t="s">
        <v>1726</v>
      </c>
      <c r="E2545" s="456" t="s">
        <v>766</v>
      </c>
      <c r="F2545" s="456"/>
      <c r="G2545" s="64" t="s">
        <v>220</v>
      </c>
      <c r="H2545" s="90">
        <v>1</v>
      </c>
      <c r="I2545" s="91">
        <v>15.62</v>
      </c>
      <c r="J2545" s="130">
        <v>15.62</v>
      </c>
    </row>
    <row r="2546" spans="1:10" ht="25.5">
      <c r="A2546" s="113"/>
      <c r="B2546" s="114"/>
      <c r="C2546" s="114"/>
      <c r="D2546" s="115"/>
      <c r="E2546" s="114" t="s">
        <v>745</v>
      </c>
      <c r="F2546" s="116">
        <v>17.84</v>
      </c>
      <c r="G2546" s="114" t="s">
        <v>746</v>
      </c>
      <c r="H2546" s="116">
        <v>0</v>
      </c>
      <c r="I2546" s="114" t="s">
        <v>747</v>
      </c>
      <c r="J2546" s="117">
        <v>17.84</v>
      </c>
    </row>
    <row r="2547" spans="1:10" ht="25.5">
      <c r="A2547" s="113"/>
      <c r="B2547" s="114"/>
      <c r="C2547" s="114"/>
      <c r="D2547" s="115"/>
      <c r="E2547" s="114" t="s">
        <v>748</v>
      </c>
      <c r="F2547" s="116">
        <v>9.9600000000000009</v>
      </c>
      <c r="G2547" s="114"/>
      <c r="H2547" s="460" t="s">
        <v>749</v>
      </c>
      <c r="I2547" s="460"/>
      <c r="J2547" s="117">
        <v>47.94</v>
      </c>
    </row>
    <row r="2548" spans="1:10" ht="26.25" thickBot="1">
      <c r="A2548" s="118"/>
      <c r="B2548" s="119"/>
      <c r="C2548" s="119"/>
      <c r="D2548" s="120"/>
      <c r="E2548" s="119"/>
      <c r="F2548" s="119"/>
      <c r="G2548" s="119" t="s">
        <v>750</v>
      </c>
      <c r="H2548" s="121" t="s">
        <v>800</v>
      </c>
      <c r="I2548" s="119" t="s">
        <v>752</v>
      </c>
      <c r="J2548" s="122">
        <v>287.64</v>
      </c>
    </row>
    <row r="2549" spans="1:10" ht="15" thickTop="1">
      <c r="A2549" s="123"/>
      <c r="B2549" s="85"/>
      <c r="C2549" s="85"/>
      <c r="D2549" s="58"/>
      <c r="E2549" s="85"/>
      <c r="F2549" s="85"/>
      <c r="G2549" s="85"/>
      <c r="H2549" s="85"/>
      <c r="I2549" s="85"/>
      <c r="J2549" s="124"/>
    </row>
    <row r="2550" spans="1:10" ht="30">
      <c r="A2550" s="109" t="s">
        <v>670</v>
      </c>
      <c r="B2550" s="46" t="s">
        <v>1</v>
      </c>
      <c r="C2550" s="46" t="s">
        <v>2</v>
      </c>
      <c r="D2550" s="55" t="s">
        <v>3</v>
      </c>
      <c r="E2550" s="457" t="s">
        <v>742</v>
      </c>
      <c r="F2550" s="457"/>
      <c r="G2550" s="46" t="s">
        <v>4</v>
      </c>
      <c r="H2550" s="46" t="s">
        <v>5</v>
      </c>
      <c r="I2550" s="46" t="s">
        <v>6</v>
      </c>
      <c r="J2550" s="110" t="s">
        <v>7</v>
      </c>
    </row>
    <row r="2551" spans="1:10" ht="38.25">
      <c r="A2551" s="125" t="s">
        <v>753</v>
      </c>
      <c r="B2551" s="60" t="s">
        <v>671</v>
      </c>
      <c r="C2551" s="60" t="s">
        <v>12</v>
      </c>
      <c r="D2551" s="59" t="s">
        <v>672</v>
      </c>
      <c r="E2551" s="458" t="s">
        <v>1638</v>
      </c>
      <c r="F2551" s="458"/>
      <c r="G2551" s="60" t="s">
        <v>220</v>
      </c>
      <c r="H2551" s="86">
        <v>1</v>
      </c>
      <c r="I2551" s="87">
        <v>30.99</v>
      </c>
      <c r="J2551" s="126">
        <v>30.99</v>
      </c>
    </row>
    <row r="2552" spans="1:10" ht="38.25">
      <c r="A2552" s="127" t="s">
        <v>755</v>
      </c>
      <c r="B2552" s="62" t="s">
        <v>1719</v>
      </c>
      <c r="C2552" s="62" t="s">
        <v>12</v>
      </c>
      <c r="D2552" s="61" t="s">
        <v>1720</v>
      </c>
      <c r="E2552" s="459" t="s">
        <v>1638</v>
      </c>
      <c r="F2552" s="459"/>
      <c r="G2552" s="62" t="s">
        <v>220</v>
      </c>
      <c r="H2552" s="88">
        <v>1</v>
      </c>
      <c r="I2552" s="89">
        <v>11.5</v>
      </c>
      <c r="J2552" s="128">
        <v>11.5</v>
      </c>
    </row>
    <row r="2553" spans="1:10" ht="38.25">
      <c r="A2553" s="127" t="s">
        <v>755</v>
      </c>
      <c r="B2553" s="62" t="s">
        <v>1730</v>
      </c>
      <c r="C2553" s="62" t="s">
        <v>12</v>
      </c>
      <c r="D2553" s="61" t="s">
        <v>1731</v>
      </c>
      <c r="E2553" s="459" t="s">
        <v>1638</v>
      </c>
      <c r="F2553" s="459"/>
      <c r="G2553" s="62" t="s">
        <v>220</v>
      </c>
      <c r="H2553" s="88">
        <v>1</v>
      </c>
      <c r="I2553" s="89">
        <v>19.489999999999998</v>
      </c>
      <c r="J2553" s="128">
        <v>19.489999999999998</v>
      </c>
    </row>
    <row r="2554" spans="1:10" ht="25.5">
      <c r="A2554" s="113"/>
      <c r="B2554" s="114"/>
      <c r="C2554" s="114"/>
      <c r="D2554" s="115"/>
      <c r="E2554" s="114" t="s">
        <v>745</v>
      </c>
      <c r="F2554" s="116">
        <v>14.3</v>
      </c>
      <c r="G2554" s="114" t="s">
        <v>746</v>
      </c>
      <c r="H2554" s="116">
        <v>0</v>
      </c>
      <c r="I2554" s="114" t="s">
        <v>747</v>
      </c>
      <c r="J2554" s="117">
        <v>14.3</v>
      </c>
    </row>
    <row r="2555" spans="1:10" ht="25.5">
      <c r="A2555" s="113"/>
      <c r="B2555" s="114"/>
      <c r="C2555" s="114"/>
      <c r="D2555" s="115"/>
      <c r="E2555" s="114" t="s">
        <v>748</v>
      </c>
      <c r="F2555" s="116">
        <v>8.1300000000000008</v>
      </c>
      <c r="G2555" s="114"/>
      <c r="H2555" s="460" t="s">
        <v>749</v>
      </c>
      <c r="I2555" s="460"/>
      <c r="J2555" s="117">
        <v>39.119999999999997</v>
      </c>
    </row>
    <row r="2556" spans="1:10" ht="26.25" thickBot="1">
      <c r="A2556" s="118"/>
      <c r="B2556" s="119"/>
      <c r="C2556" s="119"/>
      <c r="D2556" s="120"/>
      <c r="E2556" s="119"/>
      <c r="F2556" s="119"/>
      <c r="G2556" s="119" t="s">
        <v>750</v>
      </c>
      <c r="H2556" s="121" t="s">
        <v>800</v>
      </c>
      <c r="I2556" s="119" t="s">
        <v>752</v>
      </c>
      <c r="J2556" s="122">
        <v>234.72</v>
      </c>
    </row>
    <row r="2557" spans="1:10" ht="15" thickTop="1">
      <c r="A2557" s="123"/>
      <c r="B2557" s="85"/>
      <c r="C2557" s="85"/>
      <c r="D2557" s="58"/>
      <c r="E2557" s="85"/>
      <c r="F2557" s="85"/>
      <c r="G2557" s="85"/>
      <c r="H2557" s="85"/>
      <c r="I2557" s="85"/>
      <c r="J2557" s="124"/>
    </row>
    <row r="2558" spans="1:10" ht="30">
      <c r="A2558" s="109" t="s">
        <v>673</v>
      </c>
      <c r="B2558" s="46" t="s">
        <v>1</v>
      </c>
      <c r="C2558" s="46" t="s">
        <v>2</v>
      </c>
      <c r="D2558" s="55" t="s">
        <v>3</v>
      </c>
      <c r="E2558" s="457" t="s">
        <v>742</v>
      </c>
      <c r="F2558" s="457"/>
      <c r="G2558" s="46" t="s">
        <v>4</v>
      </c>
      <c r="H2558" s="46" t="s">
        <v>5</v>
      </c>
      <c r="I2558" s="46" t="s">
        <v>6</v>
      </c>
      <c r="J2558" s="110" t="s">
        <v>7</v>
      </c>
    </row>
    <row r="2559" spans="1:10" ht="38.25">
      <c r="A2559" s="125" t="s">
        <v>753</v>
      </c>
      <c r="B2559" s="60" t="s">
        <v>661</v>
      </c>
      <c r="C2559" s="60" t="s">
        <v>12</v>
      </c>
      <c r="D2559" s="59" t="s">
        <v>662</v>
      </c>
      <c r="E2559" s="458" t="s">
        <v>1638</v>
      </c>
      <c r="F2559" s="458"/>
      <c r="G2559" s="60" t="s">
        <v>220</v>
      </c>
      <c r="H2559" s="86">
        <v>1</v>
      </c>
      <c r="I2559" s="87">
        <v>36.270000000000003</v>
      </c>
      <c r="J2559" s="126">
        <v>36.270000000000003</v>
      </c>
    </row>
    <row r="2560" spans="1:10" ht="38.25">
      <c r="A2560" s="127" t="s">
        <v>755</v>
      </c>
      <c r="B2560" s="62" t="s">
        <v>1719</v>
      </c>
      <c r="C2560" s="62" t="s">
        <v>12</v>
      </c>
      <c r="D2560" s="61" t="s">
        <v>1720</v>
      </c>
      <c r="E2560" s="459" t="s">
        <v>1638</v>
      </c>
      <c r="F2560" s="459"/>
      <c r="G2560" s="62" t="s">
        <v>220</v>
      </c>
      <c r="H2560" s="88">
        <v>1</v>
      </c>
      <c r="I2560" s="89">
        <v>11.5</v>
      </c>
      <c r="J2560" s="128">
        <v>11.5</v>
      </c>
    </row>
    <row r="2561" spans="1:10" ht="38.25">
      <c r="A2561" s="127" t="s">
        <v>755</v>
      </c>
      <c r="B2561" s="62" t="s">
        <v>1721</v>
      </c>
      <c r="C2561" s="62" t="s">
        <v>12</v>
      </c>
      <c r="D2561" s="61" t="s">
        <v>1722</v>
      </c>
      <c r="E2561" s="459" t="s">
        <v>1638</v>
      </c>
      <c r="F2561" s="459"/>
      <c r="G2561" s="62" t="s">
        <v>220</v>
      </c>
      <c r="H2561" s="88">
        <v>1</v>
      </c>
      <c r="I2561" s="89">
        <v>24.77</v>
      </c>
      <c r="J2561" s="128">
        <v>24.77</v>
      </c>
    </row>
    <row r="2562" spans="1:10" ht="25.5">
      <c r="A2562" s="113"/>
      <c r="B2562" s="114"/>
      <c r="C2562" s="114"/>
      <c r="D2562" s="115"/>
      <c r="E2562" s="114" t="s">
        <v>745</v>
      </c>
      <c r="F2562" s="116">
        <v>17.68</v>
      </c>
      <c r="G2562" s="114" t="s">
        <v>746</v>
      </c>
      <c r="H2562" s="116">
        <v>0</v>
      </c>
      <c r="I2562" s="114" t="s">
        <v>747</v>
      </c>
      <c r="J2562" s="117">
        <v>17.68</v>
      </c>
    </row>
    <row r="2563" spans="1:10" ht="25.5">
      <c r="A2563" s="113"/>
      <c r="B2563" s="114"/>
      <c r="C2563" s="114"/>
      <c r="D2563" s="115"/>
      <c r="E2563" s="114" t="s">
        <v>748</v>
      </c>
      <c r="F2563" s="116">
        <v>9.51</v>
      </c>
      <c r="G2563" s="114"/>
      <c r="H2563" s="460" t="s">
        <v>749</v>
      </c>
      <c r="I2563" s="460"/>
      <c r="J2563" s="117">
        <v>45.78</v>
      </c>
    </row>
    <row r="2564" spans="1:10" ht="26.25" thickBot="1">
      <c r="A2564" s="118"/>
      <c r="B2564" s="119"/>
      <c r="C2564" s="119"/>
      <c r="D2564" s="120"/>
      <c r="E2564" s="119"/>
      <c r="F2564" s="119"/>
      <c r="G2564" s="119" t="s">
        <v>750</v>
      </c>
      <c r="H2564" s="121" t="s">
        <v>1502</v>
      </c>
      <c r="I2564" s="119" t="s">
        <v>752</v>
      </c>
      <c r="J2564" s="122">
        <v>366.24</v>
      </c>
    </row>
    <row r="2565" spans="1:10" ht="15" thickTop="1">
      <c r="A2565" s="123"/>
      <c r="B2565" s="85"/>
      <c r="C2565" s="85"/>
      <c r="D2565" s="58"/>
      <c r="E2565" s="85"/>
      <c r="F2565" s="85"/>
      <c r="G2565" s="85"/>
      <c r="H2565" s="85"/>
      <c r="I2565" s="85"/>
      <c r="J2565" s="124"/>
    </row>
    <row r="2566" spans="1:10" ht="30">
      <c r="A2566" s="109" t="s">
        <v>674</v>
      </c>
      <c r="B2566" s="46" t="s">
        <v>1</v>
      </c>
      <c r="C2566" s="46" t="s">
        <v>2</v>
      </c>
      <c r="D2566" s="55" t="s">
        <v>3</v>
      </c>
      <c r="E2566" s="457" t="s">
        <v>742</v>
      </c>
      <c r="F2566" s="457"/>
      <c r="G2566" s="46" t="s">
        <v>4</v>
      </c>
      <c r="H2566" s="46" t="s">
        <v>5</v>
      </c>
      <c r="I2566" s="46" t="s">
        <v>6</v>
      </c>
      <c r="J2566" s="110" t="s">
        <v>7</v>
      </c>
    </row>
    <row r="2567" spans="1:10" ht="25.5">
      <c r="A2567" s="125" t="s">
        <v>753</v>
      </c>
      <c r="B2567" s="60" t="s">
        <v>675</v>
      </c>
      <c r="C2567" s="60" t="s">
        <v>12</v>
      </c>
      <c r="D2567" s="59" t="s">
        <v>676</v>
      </c>
      <c r="E2567" s="458" t="s">
        <v>1732</v>
      </c>
      <c r="F2567" s="458"/>
      <c r="G2567" s="60" t="s">
        <v>220</v>
      </c>
      <c r="H2567" s="86">
        <v>1</v>
      </c>
      <c r="I2567" s="87">
        <v>37.15</v>
      </c>
      <c r="J2567" s="126">
        <v>37.15</v>
      </c>
    </row>
    <row r="2568" spans="1:10" ht="25.5">
      <c r="A2568" s="127" t="s">
        <v>755</v>
      </c>
      <c r="B2568" s="62" t="s">
        <v>1639</v>
      </c>
      <c r="C2568" s="62" t="s">
        <v>12</v>
      </c>
      <c r="D2568" s="61" t="s">
        <v>1640</v>
      </c>
      <c r="E2568" s="459" t="s">
        <v>758</v>
      </c>
      <c r="F2568" s="459"/>
      <c r="G2568" s="62" t="s">
        <v>14</v>
      </c>
      <c r="H2568" s="88">
        <v>0.72889999999999999</v>
      </c>
      <c r="I2568" s="89">
        <v>26.59</v>
      </c>
      <c r="J2568" s="128">
        <v>19.38</v>
      </c>
    </row>
    <row r="2569" spans="1:10" ht="25.5">
      <c r="A2569" s="127" t="s">
        <v>755</v>
      </c>
      <c r="B2569" s="62" t="s">
        <v>1641</v>
      </c>
      <c r="C2569" s="62" t="s">
        <v>12</v>
      </c>
      <c r="D2569" s="61" t="s">
        <v>1642</v>
      </c>
      <c r="E2569" s="459" t="s">
        <v>758</v>
      </c>
      <c r="F2569" s="459"/>
      <c r="G2569" s="62" t="s">
        <v>14</v>
      </c>
      <c r="H2569" s="88">
        <v>0.72889999999999999</v>
      </c>
      <c r="I2569" s="89">
        <v>22.36</v>
      </c>
      <c r="J2569" s="128">
        <v>16.29</v>
      </c>
    </row>
    <row r="2570" spans="1:10" ht="25.5">
      <c r="A2570" s="129" t="s">
        <v>743</v>
      </c>
      <c r="B2570" s="64" t="s">
        <v>1707</v>
      </c>
      <c r="C2570" s="64" t="s">
        <v>12</v>
      </c>
      <c r="D2570" s="63" t="s">
        <v>1708</v>
      </c>
      <c r="E2570" s="456" t="s">
        <v>766</v>
      </c>
      <c r="F2570" s="456"/>
      <c r="G2570" s="64" t="s">
        <v>220</v>
      </c>
      <c r="H2570" s="90">
        <v>4.2000000000000003E-2</v>
      </c>
      <c r="I2570" s="91">
        <v>11.58</v>
      </c>
      <c r="J2570" s="130">
        <v>0.48</v>
      </c>
    </row>
    <row r="2571" spans="1:10" ht="25.5">
      <c r="A2571" s="129" t="s">
        <v>743</v>
      </c>
      <c r="B2571" s="64" t="s">
        <v>1733</v>
      </c>
      <c r="C2571" s="64" t="s">
        <v>12</v>
      </c>
      <c r="D2571" s="63" t="s">
        <v>1734</v>
      </c>
      <c r="E2571" s="456" t="s">
        <v>766</v>
      </c>
      <c r="F2571" s="456"/>
      <c r="G2571" s="64" t="s">
        <v>220</v>
      </c>
      <c r="H2571" s="90">
        <v>1</v>
      </c>
      <c r="I2571" s="91">
        <v>1</v>
      </c>
      <c r="J2571" s="130">
        <v>1</v>
      </c>
    </row>
    <row r="2572" spans="1:10" ht="25.5">
      <c r="A2572" s="113"/>
      <c r="B2572" s="114"/>
      <c r="C2572" s="114"/>
      <c r="D2572" s="115"/>
      <c r="E2572" s="114" t="s">
        <v>745</v>
      </c>
      <c r="F2572" s="116">
        <v>28.98</v>
      </c>
      <c r="G2572" s="114" t="s">
        <v>746</v>
      </c>
      <c r="H2572" s="116">
        <v>0</v>
      </c>
      <c r="I2572" s="114" t="s">
        <v>747</v>
      </c>
      <c r="J2572" s="117">
        <v>28.98</v>
      </c>
    </row>
    <row r="2573" spans="1:10" ht="25.5">
      <c r="A2573" s="113"/>
      <c r="B2573" s="114"/>
      <c r="C2573" s="114"/>
      <c r="D2573" s="115"/>
      <c r="E2573" s="114" t="s">
        <v>748</v>
      </c>
      <c r="F2573" s="116">
        <v>9.74</v>
      </c>
      <c r="G2573" s="114"/>
      <c r="H2573" s="460" t="s">
        <v>749</v>
      </c>
      <c r="I2573" s="460"/>
      <c r="J2573" s="117">
        <v>46.89</v>
      </c>
    </row>
    <row r="2574" spans="1:10" ht="26.25" thickBot="1">
      <c r="A2574" s="118"/>
      <c r="B2574" s="119"/>
      <c r="C2574" s="119"/>
      <c r="D2574" s="120"/>
      <c r="E2574" s="119"/>
      <c r="F2574" s="119"/>
      <c r="G2574" s="119" t="s">
        <v>750</v>
      </c>
      <c r="H2574" s="121" t="s">
        <v>1729</v>
      </c>
      <c r="I2574" s="119" t="s">
        <v>752</v>
      </c>
      <c r="J2574" s="122">
        <v>937.8</v>
      </c>
    </row>
    <row r="2575" spans="1:10" ht="15" thickTop="1">
      <c r="A2575" s="123"/>
      <c r="B2575" s="85"/>
      <c r="C2575" s="85"/>
      <c r="D2575" s="58"/>
      <c r="E2575" s="85"/>
      <c r="F2575" s="85"/>
      <c r="G2575" s="85"/>
      <c r="H2575" s="85"/>
      <c r="I2575" s="85"/>
      <c r="J2575" s="124"/>
    </row>
    <row r="2576" spans="1:10" ht="25.5">
      <c r="A2576" s="107" t="s">
        <v>677</v>
      </c>
      <c r="B2576" s="82"/>
      <c r="C2576" s="82"/>
      <c r="D2576" s="54" t="s">
        <v>678</v>
      </c>
      <c r="E2576" s="82"/>
      <c r="F2576" s="461"/>
      <c r="G2576" s="461"/>
      <c r="H2576" s="82"/>
      <c r="I2576" s="82"/>
      <c r="J2576" s="108">
        <v>35633.199999999997</v>
      </c>
    </row>
    <row r="2577" spans="1:10" ht="30">
      <c r="A2577" s="109" t="s">
        <v>679</v>
      </c>
      <c r="B2577" s="46" t="s">
        <v>1</v>
      </c>
      <c r="C2577" s="46" t="s">
        <v>2</v>
      </c>
      <c r="D2577" s="55" t="s">
        <v>3</v>
      </c>
      <c r="E2577" s="457" t="s">
        <v>742</v>
      </c>
      <c r="F2577" s="457"/>
      <c r="G2577" s="46" t="s">
        <v>4</v>
      </c>
      <c r="H2577" s="46" t="s">
        <v>5</v>
      </c>
      <c r="I2577" s="46" t="s">
        <v>6</v>
      </c>
      <c r="J2577" s="110" t="s">
        <v>7</v>
      </c>
    </row>
    <row r="2578" spans="1:10" ht="51">
      <c r="A2578" s="125" t="s">
        <v>753</v>
      </c>
      <c r="B2578" s="60" t="s">
        <v>680</v>
      </c>
      <c r="C2578" s="60" t="s">
        <v>12</v>
      </c>
      <c r="D2578" s="59" t="s">
        <v>681</v>
      </c>
      <c r="E2578" s="458" t="s">
        <v>1638</v>
      </c>
      <c r="F2578" s="458"/>
      <c r="G2578" s="60" t="s">
        <v>220</v>
      </c>
      <c r="H2578" s="86">
        <v>1</v>
      </c>
      <c r="I2578" s="87">
        <v>16.91</v>
      </c>
      <c r="J2578" s="126">
        <v>16.91</v>
      </c>
    </row>
    <row r="2579" spans="1:10" ht="25.5">
      <c r="A2579" s="127" t="s">
        <v>755</v>
      </c>
      <c r="B2579" s="62" t="s">
        <v>1641</v>
      </c>
      <c r="C2579" s="62" t="s">
        <v>12</v>
      </c>
      <c r="D2579" s="61" t="s">
        <v>1642</v>
      </c>
      <c r="E2579" s="459" t="s">
        <v>758</v>
      </c>
      <c r="F2579" s="459"/>
      <c r="G2579" s="62" t="s">
        <v>14</v>
      </c>
      <c r="H2579" s="88">
        <v>0.18629999999999999</v>
      </c>
      <c r="I2579" s="89">
        <v>22.36</v>
      </c>
      <c r="J2579" s="128">
        <v>4.16</v>
      </c>
    </row>
    <row r="2580" spans="1:10" ht="25.5">
      <c r="A2580" s="127" t="s">
        <v>755</v>
      </c>
      <c r="B2580" s="62" t="s">
        <v>1639</v>
      </c>
      <c r="C2580" s="62" t="s">
        <v>12</v>
      </c>
      <c r="D2580" s="61" t="s">
        <v>1640</v>
      </c>
      <c r="E2580" s="459" t="s">
        <v>758</v>
      </c>
      <c r="F2580" s="459"/>
      <c r="G2580" s="62" t="s">
        <v>14</v>
      </c>
      <c r="H2580" s="88">
        <v>0.18629999999999999</v>
      </c>
      <c r="I2580" s="89">
        <v>26.59</v>
      </c>
      <c r="J2580" s="128">
        <v>4.95</v>
      </c>
    </row>
    <row r="2581" spans="1:10" ht="25.5">
      <c r="A2581" s="129" t="s">
        <v>743</v>
      </c>
      <c r="B2581" s="64" t="s">
        <v>1735</v>
      </c>
      <c r="C2581" s="64" t="s">
        <v>12</v>
      </c>
      <c r="D2581" s="63" t="s">
        <v>1736</v>
      </c>
      <c r="E2581" s="456" t="s">
        <v>766</v>
      </c>
      <c r="F2581" s="456"/>
      <c r="G2581" s="64" t="s">
        <v>220</v>
      </c>
      <c r="H2581" s="90">
        <v>1</v>
      </c>
      <c r="I2581" s="91">
        <v>7.8</v>
      </c>
      <c r="J2581" s="130">
        <v>7.8</v>
      </c>
    </row>
    <row r="2582" spans="1:10" ht="25.5">
      <c r="A2582" s="113"/>
      <c r="B2582" s="114"/>
      <c r="C2582" s="114"/>
      <c r="D2582" s="115"/>
      <c r="E2582" s="114" t="s">
        <v>745</v>
      </c>
      <c r="F2582" s="116">
        <v>7.4</v>
      </c>
      <c r="G2582" s="114" t="s">
        <v>746</v>
      </c>
      <c r="H2582" s="116">
        <v>0</v>
      </c>
      <c r="I2582" s="114" t="s">
        <v>747</v>
      </c>
      <c r="J2582" s="117">
        <v>7.4</v>
      </c>
    </row>
    <row r="2583" spans="1:10" ht="25.5">
      <c r="A2583" s="113"/>
      <c r="B2583" s="114"/>
      <c r="C2583" s="114"/>
      <c r="D2583" s="115"/>
      <c r="E2583" s="114" t="s">
        <v>748</v>
      </c>
      <c r="F2583" s="116">
        <v>4.43</v>
      </c>
      <c r="G2583" s="114"/>
      <c r="H2583" s="460" t="s">
        <v>749</v>
      </c>
      <c r="I2583" s="460"/>
      <c r="J2583" s="117">
        <v>21.34</v>
      </c>
    </row>
    <row r="2584" spans="1:10" ht="26.25" thickBot="1">
      <c r="A2584" s="118"/>
      <c r="B2584" s="119"/>
      <c r="C2584" s="119"/>
      <c r="D2584" s="120"/>
      <c r="E2584" s="119"/>
      <c r="F2584" s="119"/>
      <c r="G2584" s="119" t="s">
        <v>750</v>
      </c>
      <c r="H2584" s="121" t="s">
        <v>751</v>
      </c>
      <c r="I2584" s="119" t="s">
        <v>752</v>
      </c>
      <c r="J2584" s="122">
        <v>320.10000000000002</v>
      </c>
    </row>
    <row r="2585" spans="1:10" ht="15" thickTop="1">
      <c r="A2585" s="123"/>
      <c r="B2585" s="85"/>
      <c r="C2585" s="85"/>
      <c r="D2585" s="58"/>
      <c r="E2585" s="85"/>
      <c r="F2585" s="85"/>
      <c r="G2585" s="85"/>
      <c r="H2585" s="85"/>
      <c r="I2585" s="85"/>
      <c r="J2585" s="124"/>
    </row>
    <row r="2586" spans="1:10" ht="30">
      <c r="A2586" s="109" t="s">
        <v>682</v>
      </c>
      <c r="B2586" s="46" t="s">
        <v>1</v>
      </c>
      <c r="C2586" s="46" t="s">
        <v>2</v>
      </c>
      <c r="D2586" s="55" t="s">
        <v>3</v>
      </c>
      <c r="E2586" s="457" t="s">
        <v>742</v>
      </c>
      <c r="F2586" s="457"/>
      <c r="G2586" s="46" t="s">
        <v>4</v>
      </c>
      <c r="H2586" s="46" t="s">
        <v>5</v>
      </c>
      <c r="I2586" s="46" t="s">
        <v>6</v>
      </c>
      <c r="J2586" s="110" t="s">
        <v>7</v>
      </c>
    </row>
    <row r="2587" spans="1:10" ht="38.25">
      <c r="A2587" s="125" t="s">
        <v>753</v>
      </c>
      <c r="B2587" s="60" t="s">
        <v>683</v>
      </c>
      <c r="C2587" s="60" t="s">
        <v>12</v>
      </c>
      <c r="D2587" s="59" t="s">
        <v>684</v>
      </c>
      <c r="E2587" s="458" t="s">
        <v>1638</v>
      </c>
      <c r="F2587" s="458"/>
      <c r="G2587" s="60" t="s">
        <v>220</v>
      </c>
      <c r="H2587" s="86">
        <v>1</v>
      </c>
      <c r="I2587" s="87">
        <v>25.39</v>
      </c>
      <c r="J2587" s="126">
        <v>25.39</v>
      </c>
    </row>
    <row r="2588" spans="1:10" ht="25.5">
      <c r="A2588" s="127" t="s">
        <v>755</v>
      </c>
      <c r="B2588" s="62" t="s">
        <v>1639</v>
      </c>
      <c r="C2588" s="62" t="s">
        <v>12</v>
      </c>
      <c r="D2588" s="61" t="s">
        <v>1640</v>
      </c>
      <c r="E2588" s="459" t="s">
        <v>758</v>
      </c>
      <c r="F2588" s="459"/>
      <c r="G2588" s="62" t="s">
        <v>14</v>
      </c>
      <c r="H2588" s="88">
        <v>0.31059999999999999</v>
      </c>
      <c r="I2588" s="89">
        <v>26.59</v>
      </c>
      <c r="J2588" s="128">
        <v>8.25</v>
      </c>
    </row>
    <row r="2589" spans="1:10" ht="25.5">
      <c r="A2589" s="127" t="s">
        <v>755</v>
      </c>
      <c r="B2589" s="62" t="s">
        <v>1641</v>
      </c>
      <c r="C2589" s="62" t="s">
        <v>12</v>
      </c>
      <c r="D2589" s="61" t="s">
        <v>1642</v>
      </c>
      <c r="E2589" s="459" t="s">
        <v>758</v>
      </c>
      <c r="F2589" s="459"/>
      <c r="G2589" s="62" t="s">
        <v>14</v>
      </c>
      <c r="H2589" s="88">
        <v>0.31059999999999999</v>
      </c>
      <c r="I2589" s="89">
        <v>22.36</v>
      </c>
      <c r="J2589" s="128">
        <v>6.94</v>
      </c>
    </row>
    <row r="2590" spans="1:10" ht="38.25">
      <c r="A2590" s="129" t="s">
        <v>743</v>
      </c>
      <c r="B2590" s="64" t="s">
        <v>1268</v>
      </c>
      <c r="C2590" s="64" t="s">
        <v>12</v>
      </c>
      <c r="D2590" s="63" t="s">
        <v>1269</v>
      </c>
      <c r="E2590" s="456" t="s">
        <v>766</v>
      </c>
      <c r="F2590" s="456"/>
      <c r="G2590" s="64" t="s">
        <v>220</v>
      </c>
      <c r="H2590" s="90">
        <v>1</v>
      </c>
      <c r="I2590" s="91">
        <v>0.61</v>
      </c>
      <c r="J2590" s="130">
        <v>0.61</v>
      </c>
    </row>
    <row r="2591" spans="1:10" ht="38.25">
      <c r="A2591" s="129" t="s">
        <v>743</v>
      </c>
      <c r="B2591" s="64" t="s">
        <v>1737</v>
      </c>
      <c r="C2591" s="64" t="s">
        <v>12</v>
      </c>
      <c r="D2591" s="63" t="s">
        <v>1738</v>
      </c>
      <c r="E2591" s="456" t="s">
        <v>766</v>
      </c>
      <c r="F2591" s="456"/>
      <c r="G2591" s="64" t="s">
        <v>220</v>
      </c>
      <c r="H2591" s="90">
        <v>1</v>
      </c>
      <c r="I2591" s="91">
        <v>1.43</v>
      </c>
      <c r="J2591" s="130">
        <v>1.43</v>
      </c>
    </row>
    <row r="2592" spans="1:10" ht="25.5">
      <c r="A2592" s="129" t="s">
        <v>743</v>
      </c>
      <c r="B2592" s="64" t="s">
        <v>1739</v>
      </c>
      <c r="C2592" s="64" t="s">
        <v>12</v>
      </c>
      <c r="D2592" s="63" t="s">
        <v>1740</v>
      </c>
      <c r="E2592" s="456" t="s">
        <v>766</v>
      </c>
      <c r="F2592" s="456"/>
      <c r="G2592" s="64" t="s">
        <v>220</v>
      </c>
      <c r="H2592" s="90">
        <v>1</v>
      </c>
      <c r="I2592" s="91">
        <v>8.16</v>
      </c>
      <c r="J2592" s="130">
        <v>8.16</v>
      </c>
    </row>
    <row r="2593" spans="1:10" ht="25.5">
      <c r="A2593" s="113"/>
      <c r="B2593" s="114"/>
      <c r="C2593" s="114"/>
      <c r="D2593" s="115"/>
      <c r="E2593" s="114" t="s">
        <v>745</v>
      </c>
      <c r="F2593" s="116">
        <v>12.34</v>
      </c>
      <c r="G2593" s="114" t="s">
        <v>746</v>
      </c>
      <c r="H2593" s="116">
        <v>0</v>
      </c>
      <c r="I2593" s="114" t="s">
        <v>747</v>
      </c>
      <c r="J2593" s="117">
        <v>12.34</v>
      </c>
    </row>
    <row r="2594" spans="1:10" ht="25.5">
      <c r="A2594" s="113"/>
      <c r="B2594" s="114"/>
      <c r="C2594" s="114"/>
      <c r="D2594" s="115"/>
      <c r="E2594" s="114" t="s">
        <v>748</v>
      </c>
      <c r="F2594" s="116">
        <v>6.66</v>
      </c>
      <c r="G2594" s="114"/>
      <c r="H2594" s="460" t="s">
        <v>749</v>
      </c>
      <c r="I2594" s="460"/>
      <c r="J2594" s="117">
        <v>32.049999999999997</v>
      </c>
    </row>
    <row r="2595" spans="1:10" ht="26.25" thickBot="1">
      <c r="A2595" s="118"/>
      <c r="B2595" s="119"/>
      <c r="C2595" s="119"/>
      <c r="D2595" s="120"/>
      <c r="E2595" s="119"/>
      <c r="F2595" s="119"/>
      <c r="G2595" s="119" t="s">
        <v>750</v>
      </c>
      <c r="H2595" s="121" t="s">
        <v>925</v>
      </c>
      <c r="I2595" s="119" t="s">
        <v>752</v>
      </c>
      <c r="J2595" s="122">
        <v>576.9</v>
      </c>
    </row>
    <row r="2596" spans="1:10" ht="15" thickTop="1">
      <c r="A2596" s="123"/>
      <c r="B2596" s="85"/>
      <c r="C2596" s="85"/>
      <c r="D2596" s="58"/>
      <c r="E2596" s="85"/>
      <c r="F2596" s="85"/>
      <c r="G2596" s="85"/>
      <c r="H2596" s="85"/>
      <c r="I2596" s="85"/>
      <c r="J2596" s="124"/>
    </row>
    <row r="2597" spans="1:10" ht="30">
      <c r="A2597" s="109" t="s">
        <v>685</v>
      </c>
      <c r="B2597" s="46" t="s">
        <v>1</v>
      </c>
      <c r="C2597" s="46" t="s">
        <v>2</v>
      </c>
      <c r="D2597" s="55" t="s">
        <v>3</v>
      </c>
      <c r="E2597" s="457" t="s">
        <v>742</v>
      </c>
      <c r="F2597" s="457"/>
      <c r="G2597" s="46" t="s">
        <v>4</v>
      </c>
      <c r="H2597" s="46" t="s">
        <v>5</v>
      </c>
      <c r="I2597" s="46" t="s">
        <v>6</v>
      </c>
      <c r="J2597" s="110" t="s">
        <v>7</v>
      </c>
    </row>
    <row r="2598" spans="1:10" ht="25.5">
      <c r="A2598" s="125" t="s">
        <v>753</v>
      </c>
      <c r="B2598" s="60" t="s">
        <v>686</v>
      </c>
      <c r="C2598" s="60" t="s">
        <v>12</v>
      </c>
      <c r="D2598" s="59" t="s">
        <v>687</v>
      </c>
      <c r="E2598" s="458" t="s">
        <v>1638</v>
      </c>
      <c r="F2598" s="458"/>
      <c r="G2598" s="60" t="s">
        <v>220</v>
      </c>
      <c r="H2598" s="86">
        <v>1</v>
      </c>
      <c r="I2598" s="87">
        <v>94.41</v>
      </c>
      <c r="J2598" s="126">
        <v>94.41</v>
      </c>
    </row>
    <row r="2599" spans="1:10" ht="25.5">
      <c r="A2599" s="127" t="s">
        <v>755</v>
      </c>
      <c r="B2599" s="62" t="s">
        <v>1639</v>
      </c>
      <c r="C2599" s="62" t="s">
        <v>12</v>
      </c>
      <c r="D2599" s="61" t="s">
        <v>1640</v>
      </c>
      <c r="E2599" s="459" t="s">
        <v>758</v>
      </c>
      <c r="F2599" s="459"/>
      <c r="G2599" s="62" t="s">
        <v>14</v>
      </c>
      <c r="H2599" s="88">
        <v>0.24840000000000001</v>
      </c>
      <c r="I2599" s="89">
        <v>26.59</v>
      </c>
      <c r="J2599" s="128">
        <v>6.6</v>
      </c>
    </row>
    <row r="2600" spans="1:10" ht="25.5">
      <c r="A2600" s="127" t="s">
        <v>755</v>
      </c>
      <c r="B2600" s="62" t="s">
        <v>1641</v>
      </c>
      <c r="C2600" s="62" t="s">
        <v>12</v>
      </c>
      <c r="D2600" s="61" t="s">
        <v>1642</v>
      </c>
      <c r="E2600" s="459" t="s">
        <v>758</v>
      </c>
      <c r="F2600" s="459"/>
      <c r="G2600" s="62" t="s">
        <v>14</v>
      </c>
      <c r="H2600" s="88">
        <v>0.24840000000000001</v>
      </c>
      <c r="I2600" s="89">
        <v>22.36</v>
      </c>
      <c r="J2600" s="128">
        <v>5.55</v>
      </c>
    </row>
    <row r="2601" spans="1:10" ht="38.25">
      <c r="A2601" s="129" t="s">
        <v>743</v>
      </c>
      <c r="B2601" s="64" t="s">
        <v>1741</v>
      </c>
      <c r="C2601" s="64" t="s">
        <v>12</v>
      </c>
      <c r="D2601" s="63" t="s">
        <v>1742</v>
      </c>
      <c r="E2601" s="456" t="s">
        <v>766</v>
      </c>
      <c r="F2601" s="456"/>
      <c r="G2601" s="64" t="s">
        <v>220</v>
      </c>
      <c r="H2601" s="90">
        <v>1</v>
      </c>
      <c r="I2601" s="91">
        <v>82.26</v>
      </c>
      <c r="J2601" s="130">
        <v>82.26</v>
      </c>
    </row>
    <row r="2602" spans="1:10" ht="25.5">
      <c r="A2602" s="113"/>
      <c r="B2602" s="114"/>
      <c r="C2602" s="114"/>
      <c r="D2602" s="115"/>
      <c r="E2602" s="114" t="s">
        <v>745</v>
      </c>
      <c r="F2602" s="116">
        <v>9.8699999999999992</v>
      </c>
      <c r="G2602" s="114" t="s">
        <v>746</v>
      </c>
      <c r="H2602" s="116">
        <v>0</v>
      </c>
      <c r="I2602" s="114" t="s">
        <v>747</v>
      </c>
      <c r="J2602" s="117">
        <v>9.8699999999999992</v>
      </c>
    </row>
    <row r="2603" spans="1:10" ht="25.5">
      <c r="A2603" s="113"/>
      <c r="B2603" s="114"/>
      <c r="C2603" s="114"/>
      <c r="D2603" s="115"/>
      <c r="E2603" s="114" t="s">
        <v>748</v>
      </c>
      <c r="F2603" s="116">
        <v>24.77</v>
      </c>
      <c r="G2603" s="114"/>
      <c r="H2603" s="460" t="s">
        <v>749</v>
      </c>
      <c r="I2603" s="460"/>
      <c r="J2603" s="117">
        <v>119.18</v>
      </c>
    </row>
    <row r="2604" spans="1:10" ht="26.25" thickBot="1">
      <c r="A2604" s="118"/>
      <c r="B2604" s="119"/>
      <c r="C2604" s="119"/>
      <c r="D2604" s="120"/>
      <c r="E2604" s="119"/>
      <c r="F2604" s="119"/>
      <c r="G2604" s="119" t="s">
        <v>750</v>
      </c>
      <c r="H2604" s="121" t="s">
        <v>925</v>
      </c>
      <c r="I2604" s="119" t="s">
        <v>752</v>
      </c>
      <c r="J2604" s="122">
        <v>2145.2399999999998</v>
      </c>
    </row>
    <row r="2605" spans="1:10" ht="15" thickTop="1">
      <c r="A2605" s="123"/>
      <c r="B2605" s="85"/>
      <c r="C2605" s="85"/>
      <c r="D2605" s="58"/>
      <c r="E2605" s="85"/>
      <c r="F2605" s="85"/>
      <c r="G2605" s="85"/>
      <c r="H2605" s="85"/>
      <c r="I2605" s="85"/>
      <c r="J2605" s="124"/>
    </row>
    <row r="2606" spans="1:10" ht="30">
      <c r="A2606" s="109" t="s">
        <v>688</v>
      </c>
      <c r="B2606" s="46" t="s">
        <v>1</v>
      </c>
      <c r="C2606" s="46" t="s">
        <v>2</v>
      </c>
      <c r="D2606" s="55" t="s">
        <v>3</v>
      </c>
      <c r="E2606" s="457" t="s">
        <v>742</v>
      </c>
      <c r="F2606" s="457"/>
      <c r="G2606" s="46" t="s">
        <v>4</v>
      </c>
      <c r="H2606" s="46" t="s">
        <v>5</v>
      </c>
      <c r="I2606" s="46" t="s">
        <v>6</v>
      </c>
      <c r="J2606" s="110" t="s">
        <v>7</v>
      </c>
    </row>
    <row r="2607" spans="1:10" ht="38.25">
      <c r="A2607" s="125" t="s">
        <v>753</v>
      </c>
      <c r="B2607" s="60" t="s">
        <v>689</v>
      </c>
      <c r="C2607" s="60" t="s">
        <v>12</v>
      </c>
      <c r="D2607" s="59" t="s">
        <v>690</v>
      </c>
      <c r="E2607" s="458" t="s">
        <v>1638</v>
      </c>
      <c r="F2607" s="458"/>
      <c r="G2607" s="60" t="s">
        <v>70</v>
      </c>
      <c r="H2607" s="86">
        <v>1</v>
      </c>
      <c r="I2607" s="87">
        <v>100.41</v>
      </c>
      <c r="J2607" s="126">
        <v>100.41</v>
      </c>
    </row>
    <row r="2608" spans="1:10" ht="25.5">
      <c r="A2608" s="127" t="s">
        <v>755</v>
      </c>
      <c r="B2608" s="62" t="s">
        <v>1639</v>
      </c>
      <c r="C2608" s="62" t="s">
        <v>12</v>
      </c>
      <c r="D2608" s="61" t="s">
        <v>1640</v>
      </c>
      <c r="E2608" s="459" t="s">
        <v>758</v>
      </c>
      <c r="F2608" s="459"/>
      <c r="G2608" s="62" t="s">
        <v>14</v>
      </c>
      <c r="H2608" s="88">
        <v>0.31890000000000002</v>
      </c>
      <c r="I2608" s="89">
        <v>26.59</v>
      </c>
      <c r="J2608" s="128">
        <v>8.4700000000000006</v>
      </c>
    </row>
    <row r="2609" spans="1:10" ht="25.5">
      <c r="A2609" s="127" t="s">
        <v>755</v>
      </c>
      <c r="B2609" s="62" t="s">
        <v>1641</v>
      </c>
      <c r="C2609" s="62" t="s">
        <v>12</v>
      </c>
      <c r="D2609" s="61" t="s">
        <v>1642</v>
      </c>
      <c r="E2609" s="459" t="s">
        <v>758</v>
      </c>
      <c r="F2609" s="459"/>
      <c r="G2609" s="62" t="s">
        <v>14</v>
      </c>
      <c r="H2609" s="88">
        <v>0.31890000000000002</v>
      </c>
      <c r="I2609" s="89">
        <v>22.36</v>
      </c>
      <c r="J2609" s="128">
        <v>7.13</v>
      </c>
    </row>
    <row r="2610" spans="1:10" ht="38.25">
      <c r="A2610" s="127" t="s">
        <v>755</v>
      </c>
      <c r="B2610" s="62" t="s">
        <v>683</v>
      </c>
      <c r="C2610" s="62" t="s">
        <v>12</v>
      </c>
      <c r="D2610" s="61" t="s">
        <v>684</v>
      </c>
      <c r="E2610" s="459" t="s">
        <v>1638</v>
      </c>
      <c r="F2610" s="459"/>
      <c r="G2610" s="62" t="s">
        <v>220</v>
      </c>
      <c r="H2610" s="88">
        <v>0.66669999999999996</v>
      </c>
      <c r="I2610" s="89">
        <v>25.39</v>
      </c>
      <c r="J2610" s="128">
        <v>16.920000000000002</v>
      </c>
    </row>
    <row r="2611" spans="1:10">
      <c r="A2611" s="129" t="s">
        <v>743</v>
      </c>
      <c r="B2611" s="64" t="s">
        <v>1743</v>
      </c>
      <c r="C2611" s="64" t="s">
        <v>12</v>
      </c>
      <c r="D2611" s="63" t="s">
        <v>1744</v>
      </c>
      <c r="E2611" s="456" t="s">
        <v>766</v>
      </c>
      <c r="F2611" s="456"/>
      <c r="G2611" s="64" t="s">
        <v>70</v>
      </c>
      <c r="H2611" s="90">
        <v>1.05</v>
      </c>
      <c r="I2611" s="91">
        <v>64.66</v>
      </c>
      <c r="J2611" s="130">
        <v>67.89</v>
      </c>
    </row>
    <row r="2612" spans="1:10" ht="25.5">
      <c r="A2612" s="113"/>
      <c r="B2612" s="114"/>
      <c r="C2612" s="114"/>
      <c r="D2612" s="115"/>
      <c r="E2612" s="114" t="s">
        <v>745</v>
      </c>
      <c r="F2612" s="116">
        <v>20.89</v>
      </c>
      <c r="G2612" s="114" t="s">
        <v>746</v>
      </c>
      <c r="H2612" s="116">
        <v>0</v>
      </c>
      <c r="I2612" s="114" t="s">
        <v>747</v>
      </c>
      <c r="J2612" s="117">
        <v>20.89</v>
      </c>
    </row>
    <row r="2613" spans="1:10" ht="25.5">
      <c r="A2613" s="113"/>
      <c r="B2613" s="114"/>
      <c r="C2613" s="114"/>
      <c r="D2613" s="115"/>
      <c r="E2613" s="114" t="s">
        <v>748</v>
      </c>
      <c r="F2613" s="116">
        <v>26.34</v>
      </c>
      <c r="G2613" s="114"/>
      <c r="H2613" s="460" t="s">
        <v>749</v>
      </c>
      <c r="I2613" s="460"/>
      <c r="J2613" s="117">
        <v>126.75</v>
      </c>
    </row>
    <row r="2614" spans="1:10" ht="26.25" thickBot="1">
      <c r="A2614" s="118"/>
      <c r="B2614" s="119"/>
      <c r="C2614" s="119"/>
      <c r="D2614" s="120"/>
      <c r="E2614" s="119"/>
      <c r="F2614" s="119"/>
      <c r="G2614" s="119" t="s">
        <v>750</v>
      </c>
      <c r="H2614" s="121" t="s">
        <v>1745</v>
      </c>
      <c r="I2614" s="119" t="s">
        <v>752</v>
      </c>
      <c r="J2614" s="122">
        <v>32321.25</v>
      </c>
    </row>
    <row r="2615" spans="1:10" ht="15" thickTop="1">
      <c r="A2615" s="123"/>
      <c r="B2615" s="85"/>
      <c r="C2615" s="85"/>
      <c r="D2615" s="58"/>
      <c r="E2615" s="85"/>
      <c r="F2615" s="85"/>
      <c r="G2615" s="85"/>
      <c r="H2615" s="85"/>
      <c r="I2615" s="85"/>
      <c r="J2615" s="124"/>
    </row>
    <row r="2616" spans="1:10" ht="30">
      <c r="A2616" s="109" t="s">
        <v>691</v>
      </c>
      <c r="B2616" s="46" t="s">
        <v>1</v>
      </c>
      <c r="C2616" s="46" t="s">
        <v>2</v>
      </c>
      <c r="D2616" s="55" t="s">
        <v>3</v>
      </c>
      <c r="E2616" s="457" t="s">
        <v>742</v>
      </c>
      <c r="F2616" s="457"/>
      <c r="G2616" s="46" t="s">
        <v>4</v>
      </c>
      <c r="H2616" s="46" t="s">
        <v>5</v>
      </c>
      <c r="I2616" s="46" t="s">
        <v>6</v>
      </c>
      <c r="J2616" s="110" t="s">
        <v>7</v>
      </c>
    </row>
    <row r="2617" spans="1:10" ht="38.25">
      <c r="A2617" s="125" t="s">
        <v>753</v>
      </c>
      <c r="B2617" s="60" t="s">
        <v>534</v>
      </c>
      <c r="C2617" s="60" t="s">
        <v>12</v>
      </c>
      <c r="D2617" s="59" t="s">
        <v>535</v>
      </c>
      <c r="E2617" s="458" t="s">
        <v>1278</v>
      </c>
      <c r="F2617" s="458"/>
      <c r="G2617" s="60" t="s">
        <v>220</v>
      </c>
      <c r="H2617" s="86">
        <v>1</v>
      </c>
      <c r="I2617" s="87">
        <v>51.37</v>
      </c>
      <c r="J2617" s="126">
        <v>51.37</v>
      </c>
    </row>
    <row r="2618" spans="1:10" ht="25.5">
      <c r="A2618" s="127" t="s">
        <v>755</v>
      </c>
      <c r="B2618" s="62" t="s">
        <v>776</v>
      </c>
      <c r="C2618" s="62" t="s">
        <v>12</v>
      </c>
      <c r="D2618" s="61" t="s">
        <v>777</v>
      </c>
      <c r="E2618" s="459" t="s">
        <v>758</v>
      </c>
      <c r="F2618" s="459"/>
      <c r="G2618" s="62" t="s">
        <v>14</v>
      </c>
      <c r="H2618" s="88">
        <v>0.10879999999999999</v>
      </c>
      <c r="I2618" s="89">
        <v>19.850000000000001</v>
      </c>
      <c r="J2618" s="128">
        <v>2.15</v>
      </c>
    </row>
    <row r="2619" spans="1:10" ht="25.5">
      <c r="A2619" s="127" t="s">
        <v>755</v>
      </c>
      <c r="B2619" s="62" t="s">
        <v>1002</v>
      </c>
      <c r="C2619" s="62" t="s">
        <v>12</v>
      </c>
      <c r="D2619" s="61" t="s">
        <v>1003</v>
      </c>
      <c r="E2619" s="459" t="s">
        <v>758</v>
      </c>
      <c r="F2619" s="459"/>
      <c r="G2619" s="62" t="s">
        <v>14</v>
      </c>
      <c r="H2619" s="88">
        <v>0.1384</v>
      </c>
      <c r="I2619" s="89">
        <v>26.21</v>
      </c>
      <c r="J2619" s="128">
        <v>3.62</v>
      </c>
    </row>
    <row r="2620" spans="1:10" ht="38.25">
      <c r="A2620" s="127" t="s">
        <v>755</v>
      </c>
      <c r="B2620" s="62" t="s">
        <v>1593</v>
      </c>
      <c r="C2620" s="62" t="s">
        <v>12</v>
      </c>
      <c r="D2620" s="61" t="s">
        <v>1594</v>
      </c>
      <c r="E2620" s="459" t="s">
        <v>988</v>
      </c>
      <c r="F2620" s="459"/>
      <c r="G2620" s="62" t="s">
        <v>53</v>
      </c>
      <c r="H2620" s="88">
        <v>1.41E-2</v>
      </c>
      <c r="I2620" s="89">
        <v>283.57</v>
      </c>
      <c r="J2620" s="128">
        <v>3.99</v>
      </c>
    </row>
    <row r="2621" spans="1:10" ht="38.25">
      <c r="A2621" s="129" t="s">
        <v>743</v>
      </c>
      <c r="B2621" s="64" t="s">
        <v>1595</v>
      </c>
      <c r="C2621" s="64" t="s">
        <v>12</v>
      </c>
      <c r="D2621" s="63" t="s">
        <v>1596</v>
      </c>
      <c r="E2621" s="456" t="s">
        <v>766</v>
      </c>
      <c r="F2621" s="456"/>
      <c r="G2621" s="64" t="s">
        <v>220</v>
      </c>
      <c r="H2621" s="90">
        <v>1</v>
      </c>
      <c r="I2621" s="91">
        <v>41.61</v>
      </c>
      <c r="J2621" s="130">
        <v>41.61</v>
      </c>
    </row>
    <row r="2622" spans="1:10" ht="25.5">
      <c r="A2622" s="113"/>
      <c r="B2622" s="114"/>
      <c r="C2622" s="114"/>
      <c r="D2622" s="115"/>
      <c r="E2622" s="114" t="s">
        <v>745</v>
      </c>
      <c r="F2622" s="116">
        <v>5.99</v>
      </c>
      <c r="G2622" s="114" t="s">
        <v>746</v>
      </c>
      <c r="H2622" s="116">
        <v>0</v>
      </c>
      <c r="I2622" s="114" t="s">
        <v>747</v>
      </c>
      <c r="J2622" s="117">
        <v>5.99</v>
      </c>
    </row>
    <row r="2623" spans="1:10" ht="25.5">
      <c r="A2623" s="113"/>
      <c r="B2623" s="114"/>
      <c r="C2623" s="114"/>
      <c r="D2623" s="115"/>
      <c r="E2623" s="114" t="s">
        <v>748</v>
      </c>
      <c r="F2623" s="116">
        <v>13.47</v>
      </c>
      <c r="G2623" s="114"/>
      <c r="H2623" s="460" t="s">
        <v>749</v>
      </c>
      <c r="I2623" s="460"/>
      <c r="J2623" s="117">
        <v>64.84</v>
      </c>
    </row>
    <row r="2624" spans="1:10" ht="26.25" thickBot="1">
      <c r="A2624" s="118"/>
      <c r="B2624" s="119"/>
      <c r="C2624" s="119"/>
      <c r="D2624" s="120"/>
      <c r="E2624" s="119"/>
      <c r="F2624" s="119"/>
      <c r="G2624" s="119" t="s">
        <v>750</v>
      </c>
      <c r="H2624" s="121" t="s">
        <v>1457</v>
      </c>
      <c r="I2624" s="119" t="s">
        <v>752</v>
      </c>
      <c r="J2624" s="122">
        <v>259.36</v>
      </c>
    </row>
    <row r="2625" spans="1:10" ht="15" thickTop="1">
      <c r="A2625" s="123"/>
      <c r="B2625" s="85"/>
      <c r="C2625" s="85"/>
      <c r="D2625" s="58"/>
      <c r="E2625" s="85"/>
      <c r="F2625" s="85"/>
      <c r="G2625" s="85"/>
      <c r="H2625" s="85"/>
      <c r="I2625" s="85"/>
      <c r="J2625" s="124"/>
    </row>
    <row r="2626" spans="1:10" ht="30">
      <c r="A2626" s="109"/>
      <c r="B2626" s="46" t="s">
        <v>1</v>
      </c>
      <c r="C2626" s="46" t="s">
        <v>2</v>
      </c>
      <c r="D2626" s="55" t="s">
        <v>3</v>
      </c>
      <c r="E2626" s="457" t="s">
        <v>742</v>
      </c>
      <c r="F2626" s="457"/>
      <c r="G2626" s="46" t="s">
        <v>4</v>
      </c>
      <c r="H2626" s="46" t="s">
        <v>5</v>
      </c>
      <c r="I2626" s="46" t="s">
        <v>6</v>
      </c>
      <c r="J2626" s="110" t="s">
        <v>7</v>
      </c>
    </row>
    <row r="2627" spans="1:10" ht="38.25">
      <c r="A2627" s="111" t="s">
        <v>743</v>
      </c>
      <c r="B2627" s="57" t="s">
        <v>692</v>
      </c>
      <c r="C2627" s="57" t="s">
        <v>12</v>
      </c>
      <c r="D2627" s="56" t="s">
        <v>693</v>
      </c>
      <c r="E2627" s="464" t="s">
        <v>766</v>
      </c>
      <c r="F2627" s="464"/>
      <c r="G2627" s="57" t="s">
        <v>220</v>
      </c>
      <c r="H2627" s="83">
        <v>1</v>
      </c>
      <c r="I2627" s="84">
        <v>0.55000000000000004</v>
      </c>
      <c r="J2627" s="112">
        <v>0.55000000000000004</v>
      </c>
    </row>
    <row r="2628" spans="1:10" ht="25.5">
      <c r="A2628" s="113"/>
      <c r="B2628" s="114"/>
      <c r="C2628" s="114"/>
      <c r="D2628" s="115"/>
      <c r="E2628" s="114" t="s">
        <v>745</v>
      </c>
      <c r="F2628" s="116">
        <v>0</v>
      </c>
      <c r="G2628" s="114" t="s">
        <v>746</v>
      </c>
      <c r="H2628" s="116">
        <v>0</v>
      </c>
      <c r="I2628" s="114" t="s">
        <v>747</v>
      </c>
      <c r="J2628" s="117">
        <v>0</v>
      </c>
    </row>
    <row r="2629" spans="1:10" ht="25.5">
      <c r="A2629" s="113"/>
      <c r="B2629" s="114"/>
      <c r="C2629" s="114"/>
      <c r="D2629" s="115"/>
      <c r="E2629" s="114" t="s">
        <v>748</v>
      </c>
      <c r="F2629" s="116"/>
      <c r="G2629" s="114"/>
      <c r="H2629" s="460" t="s">
        <v>749</v>
      </c>
      <c r="I2629" s="460"/>
      <c r="J2629" s="117">
        <v>0.69</v>
      </c>
    </row>
    <row r="2630" spans="1:10" ht="26.25" thickBot="1">
      <c r="A2630" s="118"/>
      <c r="B2630" s="119"/>
      <c r="C2630" s="119"/>
      <c r="D2630" s="120"/>
      <c r="E2630" s="119"/>
      <c r="F2630" s="119"/>
      <c r="G2630" s="119" t="s">
        <v>750</v>
      </c>
      <c r="H2630" s="121" t="s">
        <v>751</v>
      </c>
      <c r="I2630" s="119" t="s">
        <v>752</v>
      </c>
      <c r="J2630" s="122">
        <v>10.35</v>
      </c>
    </row>
    <row r="2631" spans="1:10" ht="15" thickTop="1">
      <c r="A2631" s="123"/>
      <c r="B2631" s="85"/>
      <c r="C2631" s="85"/>
      <c r="D2631" s="58"/>
      <c r="E2631" s="85"/>
      <c r="F2631" s="85"/>
      <c r="G2631" s="85"/>
      <c r="H2631" s="85"/>
      <c r="I2631" s="85"/>
      <c r="J2631" s="124"/>
    </row>
    <row r="2632" spans="1:10">
      <c r="A2632" s="107" t="s">
        <v>694</v>
      </c>
      <c r="B2632" s="82"/>
      <c r="C2632" s="82"/>
      <c r="D2632" s="54" t="s">
        <v>695</v>
      </c>
      <c r="E2632" s="82"/>
      <c r="F2632" s="461"/>
      <c r="G2632" s="461"/>
      <c r="H2632" s="82"/>
      <c r="I2632" s="82"/>
      <c r="J2632" s="108">
        <v>6539.64</v>
      </c>
    </row>
    <row r="2633" spans="1:10" ht="30">
      <c r="A2633" s="109" t="s">
        <v>696</v>
      </c>
      <c r="B2633" s="46" t="s">
        <v>1</v>
      </c>
      <c r="C2633" s="46" t="s">
        <v>2</v>
      </c>
      <c r="D2633" s="55" t="s">
        <v>3</v>
      </c>
      <c r="E2633" s="457" t="s">
        <v>742</v>
      </c>
      <c r="F2633" s="457"/>
      <c r="G2633" s="46" t="s">
        <v>4</v>
      </c>
      <c r="H2633" s="46" t="s">
        <v>5</v>
      </c>
      <c r="I2633" s="46" t="s">
        <v>6</v>
      </c>
      <c r="J2633" s="110" t="s">
        <v>7</v>
      </c>
    </row>
    <row r="2634" spans="1:10" ht="25.5">
      <c r="A2634" s="125" t="s">
        <v>753</v>
      </c>
      <c r="B2634" s="60" t="s">
        <v>697</v>
      </c>
      <c r="C2634" s="60" t="s">
        <v>28</v>
      </c>
      <c r="D2634" s="59" t="s">
        <v>698</v>
      </c>
      <c r="E2634" s="458" t="s">
        <v>1746</v>
      </c>
      <c r="F2634" s="458"/>
      <c r="G2634" s="60" t="s">
        <v>699</v>
      </c>
      <c r="H2634" s="86">
        <v>1</v>
      </c>
      <c r="I2634" s="87">
        <v>979.89</v>
      </c>
      <c r="J2634" s="126">
        <v>979.89</v>
      </c>
    </row>
    <row r="2635" spans="1:10" ht="30">
      <c r="A2635" s="109" t="s">
        <v>0</v>
      </c>
      <c r="B2635" s="46" t="s">
        <v>1</v>
      </c>
      <c r="C2635" s="46" t="s">
        <v>2</v>
      </c>
      <c r="D2635" s="55" t="s">
        <v>3</v>
      </c>
      <c r="E2635" s="457" t="s">
        <v>742</v>
      </c>
      <c r="F2635" s="457"/>
      <c r="G2635" s="46" t="s">
        <v>4</v>
      </c>
      <c r="H2635" s="46" t="s">
        <v>5</v>
      </c>
      <c r="I2635" s="46" t="s">
        <v>6</v>
      </c>
      <c r="J2635" s="110" t="s">
        <v>7</v>
      </c>
    </row>
    <row r="2636" spans="1:10">
      <c r="A2636" s="129" t="s">
        <v>743</v>
      </c>
      <c r="B2636" s="64" t="s">
        <v>1747</v>
      </c>
      <c r="C2636" s="64" t="s">
        <v>28</v>
      </c>
      <c r="D2636" s="63" t="s">
        <v>1748</v>
      </c>
      <c r="E2636" s="456" t="s">
        <v>766</v>
      </c>
      <c r="F2636" s="456"/>
      <c r="G2636" s="64" t="s">
        <v>699</v>
      </c>
      <c r="H2636" s="90">
        <v>3</v>
      </c>
      <c r="I2636" s="91" t="s">
        <v>1749</v>
      </c>
      <c r="J2636" s="131" t="s">
        <v>1750</v>
      </c>
    </row>
    <row r="2637" spans="1:10" ht="38.25">
      <c r="A2637" s="129" t="s">
        <v>743</v>
      </c>
      <c r="B2637" s="64" t="s">
        <v>1751</v>
      </c>
      <c r="C2637" s="64" t="s">
        <v>28</v>
      </c>
      <c r="D2637" s="63" t="s">
        <v>1752</v>
      </c>
      <c r="E2637" s="456" t="s">
        <v>766</v>
      </c>
      <c r="F2637" s="456"/>
      <c r="G2637" s="64" t="s">
        <v>699</v>
      </c>
      <c r="H2637" s="90">
        <v>0.25</v>
      </c>
      <c r="I2637" s="91" t="s">
        <v>1753</v>
      </c>
      <c r="J2637" s="131" t="s">
        <v>1754</v>
      </c>
    </row>
    <row r="2638" spans="1:10">
      <c r="A2638" s="129" t="s">
        <v>743</v>
      </c>
      <c r="B2638" s="64" t="s">
        <v>1755</v>
      </c>
      <c r="C2638" s="64" t="s">
        <v>28</v>
      </c>
      <c r="D2638" s="63" t="s">
        <v>1756</v>
      </c>
      <c r="E2638" s="456" t="s">
        <v>797</v>
      </c>
      <c r="F2638" s="456"/>
      <c r="G2638" s="64" t="s">
        <v>1757</v>
      </c>
      <c r="H2638" s="90">
        <v>5.93</v>
      </c>
      <c r="I2638" s="91" t="s">
        <v>1758</v>
      </c>
      <c r="J2638" s="131" t="s">
        <v>1759</v>
      </c>
    </row>
    <row r="2639" spans="1:10" ht="38.25">
      <c r="A2639" s="129" t="s">
        <v>743</v>
      </c>
      <c r="B2639" s="64" t="s">
        <v>1760</v>
      </c>
      <c r="C2639" s="64" t="s">
        <v>28</v>
      </c>
      <c r="D2639" s="63" t="s">
        <v>1761</v>
      </c>
      <c r="E2639" s="456" t="s">
        <v>766</v>
      </c>
      <c r="F2639" s="456"/>
      <c r="G2639" s="64" t="s">
        <v>699</v>
      </c>
      <c r="H2639" s="90">
        <v>6</v>
      </c>
      <c r="I2639" s="91" t="s">
        <v>1762</v>
      </c>
      <c r="J2639" s="131" t="s">
        <v>1763</v>
      </c>
    </row>
    <row r="2640" spans="1:10">
      <c r="A2640" s="129" t="s">
        <v>743</v>
      </c>
      <c r="B2640" s="64" t="s">
        <v>1764</v>
      </c>
      <c r="C2640" s="64" t="s">
        <v>28</v>
      </c>
      <c r="D2640" s="63" t="s">
        <v>1765</v>
      </c>
      <c r="E2640" s="456" t="s">
        <v>766</v>
      </c>
      <c r="F2640" s="456"/>
      <c r="G2640" s="64" t="s">
        <v>192</v>
      </c>
      <c r="H2640" s="90">
        <v>0.39</v>
      </c>
      <c r="I2640" s="91" t="s">
        <v>1766</v>
      </c>
      <c r="J2640" s="131" t="s">
        <v>1767</v>
      </c>
    </row>
    <row r="2641" spans="1:10">
      <c r="A2641" s="129" t="s">
        <v>743</v>
      </c>
      <c r="B2641" s="64" t="s">
        <v>1768</v>
      </c>
      <c r="C2641" s="64" t="s">
        <v>28</v>
      </c>
      <c r="D2641" s="63" t="s">
        <v>1769</v>
      </c>
      <c r="E2641" s="456" t="s">
        <v>766</v>
      </c>
      <c r="F2641" s="456"/>
      <c r="G2641" s="64" t="s">
        <v>699</v>
      </c>
      <c r="H2641" s="90">
        <v>2</v>
      </c>
      <c r="I2641" s="91" t="s">
        <v>1770</v>
      </c>
      <c r="J2641" s="131" t="s">
        <v>1771</v>
      </c>
    </row>
    <row r="2642" spans="1:10" ht="38.25">
      <c r="A2642" s="129" t="s">
        <v>743</v>
      </c>
      <c r="B2642" s="64" t="s">
        <v>1772</v>
      </c>
      <c r="C2642" s="64" t="s">
        <v>28</v>
      </c>
      <c r="D2642" s="63" t="s">
        <v>1773</v>
      </c>
      <c r="E2642" s="456" t="s">
        <v>766</v>
      </c>
      <c r="F2642" s="456"/>
      <c r="G2642" s="64" t="s">
        <v>699</v>
      </c>
      <c r="H2642" s="90">
        <v>6</v>
      </c>
      <c r="I2642" s="91" t="s">
        <v>1774</v>
      </c>
      <c r="J2642" s="131" t="s">
        <v>1775</v>
      </c>
    </row>
    <row r="2643" spans="1:10">
      <c r="A2643" s="129" t="s">
        <v>743</v>
      </c>
      <c r="B2643" s="64" t="s">
        <v>1776</v>
      </c>
      <c r="C2643" s="64" t="s">
        <v>28</v>
      </c>
      <c r="D2643" s="63" t="s">
        <v>1777</v>
      </c>
      <c r="E2643" s="456" t="s">
        <v>766</v>
      </c>
      <c r="F2643" s="456"/>
      <c r="G2643" s="64" t="s">
        <v>699</v>
      </c>
      <c r="H2643" s="90">
        <v>2</v>
      </c>
      <c r="I2643" s="91" t="s">
        <v>1778</v>
      </c>
      <c r="J2643" s="131" t="s">
        <v>1779</v>
      </c>
    </row>
    <row r="2644" spans="1:10" ht="38.25">
      <c r="A2644" s="129" t="s">
        <v>743</v>
      </c>
      <c r="B2644" s="64" t="s">
        <v>1780</v>
      </c>
      <c r="C2644" s="64" t="s">
        <v>28</v>
      </c>
      <c r="D2644" s="63" t="s">
        <v>1781</v>
      </c>
      <c r="E2644" s="456" t="s">
        <v>766</v>
      </c>
      <c r="F2644" s="456"/>
      <c r="G2644" s="64" t="s">
        <v>699</v>
      </c>
      <c r="H2644" s="90">
        <v>16</v>
      </c>
      <c r="I2644" s="91" t="s">
        <v>1782</v>
      </c>
      <c r="J2644" s="131" t="s">
        <v>1783</v>
      </c>
    </row>
    <row r="2645" spans="1:10" ht="15">
      <c r="A2645" s="462" t="s">
        <v>799</v>
      </c>
      <c r="B2645" s="457"/>
      <c r="C2645" s="457"/>
      <c r="D2645" s="457"/>
      <c r="E2645" s="457"/>
      <c r="F2645" s="457"/>
      <c r="G2645" s="457"/>
      <c r="H2645" s="457"/>
      <c r="I2645" s="457"/>
      <c r="J2645" s="463"/>
    </row>
    <row r="2646" spans="1:10" ht="30">
      <c r="A2646" s="109" t="s">
        <v>0</v>
      </c>
      <c r="B2646" s="46" t="s">
        <v>1</v>
      </c>
      <c r="C2646" s="46" t="s">
        <v>2</v>
      </c>
      <c r="D2646" s="55" t="s">
        <v>3</v>
      </c>
      <c r="E2646" s="457" t="s">
        <v>742</v>
      </c>
      <c r="F2646" s="457"/>
      <c r="G2646" s="46" t="s">
        <v>4</v>
      </c>
      <c r="H2646" s="46" t="s">
        <v>5</v>
      </c>
      <c r="I2646" s="46" t="s">
        <v>6</v>
      </c>
      <c r="J2646" s="110" t="s">
        <v>7</v>
      </c>
    </row>
    <row r="2647" spans="1:10">
      <c r="A2647" s="129" t="s">
        <v>743</v>
      </c>
      <c r="B2647" s="64" t="s">
        <v>1747</v>
      </c>
      <c r="C2647" s="64" t="s">
        <v>28</v>
      </c>
      <c r="D2647" s="63" t="s">
        <v>1748</v>
      </c>
      <c r="E2647" s="456" t="s">
        <v>766</v>
      </c>
      <c r="F2647" s="456"/>
      <c r="G2647" s="64" t="s">
        <v>699</v>
      </c>
      <c r="H2647" s="90">
        <v>3</v>
      </c>
      <c r="I2647" s="91" t="s">
        <v>1749</v>
      </c>
      <c r="J2647" s="131" t="s">
        <v>1750</v>
      </c>
    </row>
    <row r="2648" spans="1:10" ht="38.25">
      <c r="A2648" s="129" t="s">
        <v>743</v>
      </c>
      <c r="B2648" s="64" t="s">
        <v>1751</v>
      </c>
      <c r="C2648" s="64" t="s">
        <v>28</v>
      </c>
      <c r="D2648" s="63" t="s">
        <v>1752</v>
      </c>
      <c r="E2648" s="456" t="s">
        <v>766</v>
      </c>
      <c r="F2648" s="456"/>
      <c r="G2648" s="64" t="s">
        <v>699</v>
      </c>
      <c r="H2648" s="90">
        <v>0.25</v>
      </c>
      <c r="I2648" s="91" t="s">
        <v>1753</v>
      </c>
      <c r="J2648" s="131" t="s">
        <v>1754</v>
      </c>
    </row>
    <row r="2649" spans="1:10">
      <c r="A2649" s="129" t="s">
        <v>743</v>
      </c>
      <c r="B2649" s="64" t="s">
        <v>1755</v>
      </c>
      <c r="C2649" s="64" t="s">
        <v>28</v>
      </c>
      <c r="D2649" s="63" t="s">
        <v>1756</v>
      </c>
      <c r="E2649" s="456" t="s">
        <v>797</v>
      </c>
      <c r="F2649" s="456"/>
      <c r="G2649" s="64" t="s">
        <v>1757</v>
      </c>
      <c r="H2649" s="90">
        <v>5.93</v>
      </c>
      <c r="I2649" s="91" t="s">
        <v>1758</v>
      </c>
      <c r="J2649" s="131" t="s">
        <v>1759</v>
      </c>
    </row>
    <row r="2650" spans="1:10" ht="38.25">
      <c r="A2650" s="129" t="s">
        <v>743</v>
      </c>
      <c r="B2650" s="64" t="s">
        <v>1760</v>
      </c>
      <c r="C2650" s="64" t="s">
        <v>28</v>
      </c>
      <c r="D2650" s="63" t="s">
        <v>1761</v>
      </c>
      <c r="E2650" s="456" t="s">
        <v>766</v>
      </c>
      <c r="F2650" s="456"/>
      <c r="G2650" s="64" t="s">
        <v>699</v>
      </c>
      <c r="H2650" s="90">
        <v>6</v>
      </c>
      <c r="I2650" s="91" t="s">
        <v>1762</v>
      </c>
      <c r="J2650" s="131" t="s">
        <v>1763</v>
      </c>
    </row>
    <row r="2651" spans="1:10">
      <c r="A2651" s="129" t="s">
        <v>743</v>
      </c>
      <c r="B2651" s="64" t="s">
        <v>1764</v>
      </c>
      <c r="C2651" s="64" t="s">
        <v>28</v>
      </c>
      <c r="D2651" s="63" t="s">
        <v>1765</v>
      </c>
      <c r="E2651" s="456" t="s">
        <v>766</v>
      </c>
      <c r="F2651" s="456"/>
      <c r="G2651" s="64" t="s">
        <v>192</v>
      </c>
      <c r="H2651" s="90">
        <v>0.39</v>
      </c>
      <c r="I2651" s="91" t="s">
        <v>1766</v>
      </c>
      <c r="J2651" s="131" t="s">
        <v>1767</v>
      </c>
    </row>
    <row r="2652" spans="1:10">
      <c r="A2652" s="129" t="s">
        <v>743</v>
      </c>
      <c r="B2652" s="64" t="s">
        <v>1768</v>
      </c>
      <c r="C2652" s="64" t="s">
        <v>28</v>
      </c>
      <c r="D2652" s="63" t="s">
        <v>1769</v>
      </c>
      <c r="E2652" s="456" t="s">
        <v>766</v>
      </c>
      <c r="F2652" s="456"/>
      <c r="G2652" s="64" t="s">
        <v>699</v>
      </c>
      <c r="H2652" s="90">
        <v>2</v>
      </c>
      <c r="I2652" s="91" t="s">
        <v>1770</v>
      </c>
      <c r="J2652" s="131" t="s">
        <v>1771</v>
      </c>
    </row>
    <row r="2653" spans="1:10" ht="38.25">
      <c r="A2653" s="129" t="s">
        <v>743</v>
      </c>
      <c r="B2653" s="64" t="s">
        <v>1772</v>
      </c>
      <c r="C2653" s="64" t="s">
        <v>28</v>
      </c>
      <c r="D2653" s="63" t="s">
        <v>1773</v>
      </c>
      <c r="E2653" s="456" t="s">
        <v>766</v>
      </c>
      <c r="F2653" s="456"/>
      <c r="G2653" s="64" t="s">
        <v>699</v>
      </c>
      <c r="H2653" s="90">
        <v>6</v>
      </c>
      <c r="I2653" s="91" t="s">
        <v>1774</v>
      </c>
      <c r="J2653" s="131" t="s">
        <v>1775</v>
      </c>
    </row>
    <row r="2654" spans="1:10">
      <c r="A2654" s="129" t="s">
        <v>743</v>
      </c>
      <c r="B2654" s="64" t="s">
        <v>1776</v>
      </c>
      <c r="C2654" s="64" t="s">
        <v>28</v>
      </c>
      <c r="D2654" s="63" t="s">
        <v>1777</v>
      </c>
      <c r="E2654" s="456" t="s">
        <v>766</v>
      </c>
      <c r="F2654" s="456"/>
      <c r="G2654" s="64" t="s">
        <v>699</v>
      </c>
      <c r="H2654" s="90">
        <v>2</v>
      </c>
      <c r="I2654" s="91" t="s">
        <v>1778</v>
      </c>
      <c r="J2654" s="131" t="s">
        <v>1779</v>
      </c>
    </row>
    <row r="2655" spans="1:10" ht="38.25">
      <c r="A2655" s="129" t="s">
        <v>743</v>
      </c>
      <c r="B2655" s="64" t="s">
        <v>1780</v>
      </c>
      <c r="C2655" s="64" t="s">
        <v>28</v>
      </c>
      <c r="D2655" s="63" t="s">
        <v>1781</v>
      </c>
      <c r="E2655" s="456" t="s">
        <v>766</v>
      </c>
      <c r="F2655" s="456"/>
      <c r="G2655" s="64" t="s">
        <v>699</v>
      </c>
      <c r="H2655" s="90">
        <v>16</v>
      </c>
      <c r="I2655" s="91" t="s">
        <v>1782</v>
      </c>
      <c r="J2655" s="131" t="s">
        <v>1783</v>
      </c>
    </row>
    <row r="2656" spans="1:10" ht="25.5">
      <c r="A2656" s="113"/>
      <c r="B2656" s="114"/>
      <c r="C2656" s="114"/>
      <c r="D2656" s="115"/>
      <c r="E2656" s="114" t="s">
        <v>745</v>
      </c>
      <c r="F2656" s="116">
        <v>0</v>
      </c>
      <c r="G2656" s="114" t="s">
        <v>746</v>
      </c>
      <c r="H2656" s="116">
        <v>0</v>
      </c>
      <c r="I2656" s="114" t="s">
        <v>747</v>
      </c>
      <c r="J2656" s="117">
        <v>0</v>
      </c>
    </row>
    <row r="2657" spans="1:10" ht="25.5">
      <c r="A2657" s="113"/>
      <c r="B2657" s="114"/>
      <c r="C2657" s="114"/>
      <c r="D2657" s="115"/>
      <c r="E2657" s="114" t="s">
        <v>748</v>
      </c>
      <c r="F2657" s="116">
        <v>257.12</v>
      </c>
      <c r="G2657" s="114"/>
      <c r="H2657" s="460" t="s">
        <v>749</v>
      </c>
      <c r="I2657" s="460"/>
      <c r="J2657" s="117">
        <v>1237.01</v>
      </c>
    </row>
    <row r="2658" spans="1:10" ht="26.25" thickBot="1">
      <c r="A2658" s="118"/>
      <c r="B2658" s="119"/>
      <c r="C2658" s="119"/>
      <c r="D2658" s="120"/>
      <c r="E2658" s="119"/>
      <c r="F2658" s="119"/>
      <c r="G2658" s="119" t="s">
        <v>750</v>
      </c>
      <c r="H2658" s="121" t="s">
        <v>768</v>
      </c>
      <c r="I2658" s="119" t="s">
        <v>752</v>
      </c>
      <c r="J2658" s="122">
        <v>1237.01</v>
      </c>
    </row>
    <row r="2659" spans="1:10" ht="15" thickTop="1">
      <c r="A2659" s="123"/>
      <c r="B2659" s="85"/>
      <c r="C2659" s="85"/>
      <c r="D2659" s="58"/>
      <c r="E2659" s="85"/>
      <c r="F2659" s="85"/>
      <c r="G2659" s="85"/>
      <c r="H2659" s="85"/>
      <c r="I2659" s="85"/>
      <c r="J2659" s="124"/>
    </row>
    <row r="2660" spans="1:10" ht="30">
      <c r="A2660" s="109" t="s">
        <v>700</v>
      </c>
      <c r="B2660" s="46" t="s">
        <v>1</v>
      </c>
      <c r="C2660" s="46" t="s">
        <v>2</v>
      </c>
      <c r="D2660" s="55" t="s">
        <v>3</v>
      </c>
      <c r="E2660" s="457" t="s">
        <v>742</v>
      </c>
      <c r="F2660" s="457"/>
      <c r="G2660" s="46" t="s">
        <v>4</v>
      </c>
      <c r="H2660" s="46" t="s">
        <v>5</v>
      </c>
      <c r="I2660" s="46" t="s">
        <v>6</v>
      </c>
      <c r="J2660" s="110" t="s">
        <v>7</v>
      </c>
    </row>
    <row r="2661" spans="1:10" ht="25.5">
      <c r="A2661" s="125" t="s">
        <v>753</v>
      </c>
      <c r="B2661" s="60" t="s">
        <v>701</v>
      </c>
      <c r="C2661" s="60" t="s">
        <v>246</v>
      </c>
      <c r="D2661" s="59" t="s">
        <v>702</v>
      </c>
      <c r="E2661" s="458">
        <v>0</v>
      </c>
      <c r="F2661" s="458"/>
      <c r="G2661" s="60" t="s">
        <v>220</v>
      </c>
      <c r="H2661" s="86">
        <v>1</v>
      </c>
      <c r="I2661" s="87">
        <v>4200.4399999999996</v>
      </c>
      <c r="J2661" s="126">
        <v>4200.4399999999996</v>
      </c>
    </row>
    <row r="2662" spans="1:10">
      <c r="A2662" s="129" t="s">
        <v>743</v>
      </c>
      <c r="B2662" s="64" t="s">
        <v>1784</v>
      </c>
      <c r="C2662" s="64" t="s">
        <v>246</v>
      </c>
      <c r="D2662" s="63" t="s">
        <v>1785</v>
      </c>
      <c r="E2662" s="456" t="s">
        <v>766</v>
      </c>
      <c r="F2662" s="456"/>
      <c r="G2662" s="64" t="s">
        <v>1029</v>
      </c>
      <c r="H2662" s="90">
        <v>1.8</v>
      </c>
      <c r="I2662" s="91">
        <v>8.4499999999999993</v>
      </c>
      <c r="J2662" s="130">
        <v>15.21</v>
      </c>
    </row>
    <row r="2663" spans="1:10">
      <c r="A2663" s="129" t="s">
        <v>743</v>
      </c>
      <c r="B2663" s="64" t="s">
        <v>1786</v>
      </c>
      <c r="C2663" s="64" t="s">
        <v>246</v>
      </c>
      <c r="D2663" s="63" t="s">
        <v>1787</v>
      </c>
      <c r="E2663" s="456" t="s">
        <v>766</v>
      </c>
      <c r="F2663" s="456"/>
      <c r="G2663" s="64" t="s">
        <v>80</v>
      </c>
      <c r="H2663" s="90">
        <v>0.85</v>
      </c>
      <c r="I2663" s="91">
        <v>32.44</v>
      </c>
      <c r="J2663" s="130">
        <v>27.57</v>
      </c>
    </row>
    <row r="2664" spans="1:10">
      <c r="A2664" s="129" t="s">
        <v>743</v>
      </c>
      <c r="B2664" s="64" t="s">
        <v>1788</v>
      </c>
      <c r="C2664" s="64" t="s">
        <v>246</v>
      </c>
      <c r="D2664" s="63" t="s">
        <v>1789</v>
      </c>
      <c r="E2664" s="456" t="s">
        <v>766</v>
      </c>
      <c r="F2664" s="456"/>
      <c r="G2664" s="64" t="s">
        <v>35</v>
      </c>
      <c r="H2664" s="90">
        <v>4.3499999999999996</v>
      </c>
      <c r="I2664" s="91">
        <v>72.900000000000006</v>
      </c>
      <c r="J2664" s="130">
        <v>317.11</v>
      </c>
    </row>
    <row r="2665" spans="1:10">
      <c r="A2665" s="129" t="s">
        <v>743</v>
      </c>
      <c r="B2665" s="64" t="s">
        <v>1790</v>
      </c>
      <c r="C2665" s="64" t="s">
        <v>246</v>
      </c>
      <c r="D2665" s="63" t="s">
        <v>1791</v>
      </c>
      <c r="E2665" s="456" t="s">
        <v>766</v>
      </c>
      <c r="F2665" s="456"/>
      <c r="G2665" s="64" t="s">
        <v>53</v>
      </c>
      <c r="H2665" s="90">
        <v>0.16</v>
      </c>
      <c r="I2665" s="91">
        <v>100.5</v>
      </c>
      <c r="J2665" s="130">
        <v>16.079999999999998</v>
      </c>
    </row>
    <row r="2666" spans="1:10">
      <c r="A2666" s="129" t="s">
        <v>743</v>
      </c>
      <c r="B2666" s="64" t="s">
        <v>1792</v>
      </c>
      <c r="C2666" s="64" t="s">
        <v>246</v>
      </c>
      <c r="D2666" s="63" t="s">
        <v>1793</v>
      </c>
      <c r="E2666" s="456" t="s">
        <v>766</v>
      </c>
      <c r="F2666" s="456"/>
      <c r="G2666" s="64" t="s">
        <v>80</v>
      </c>
      <c r="H2666" s="90">
        <v>33.5</v>
      </c>
      <c r="I2666" s="91">
        <v>7.1</v>
      </c>
      <c r="J2666" s="130">
        <v>237.85</v>
      </c>
    </row>
    <row r="2667" spans="1:10">
      <c r="A2667" s="129" t="s">
        <v>743</v>
      </c>
      <c r="B2667" s="64" t="s">
        <v>1794</v>
      </c>
      <c r="C2667" s="64" t="s">
        <v>246</v>
      </c>
      <c r="D2667" s="63" t="s">
        <v>1795</v>
      </c>
      <c r="E2667" s="456" t="s">
        <v>744</v>
      </c>
      <c r="F2667" s="456"/>
      <c r="G2667" s="64" t="s">
        <v>14</v>
      </c>
      <c r="H2667" s="90">
        <v>1.91</v>
      </c>
      <c r="I2667" s="91">
        <v>26.86</v>
      </c>
      <c r="J2667" s="130">
        <v>51.3</v>
      </c>
    </row>
    <row r="2668" spans="1:10">
      <c r="A2668" s="129" t="s">
        <v>743</v>
      </c>
      <c r="B2668" s="64" t="s">
        <v>1796</v>
      </c>
      <c r="C2668" s="64" t="s">
        <v>246</v>
      </c>
      <c r="D2668" s="63" t="s">
        <v>1797</v>
      </c>
      <c r="E2668" s="456" t="s">
        <v>766</v>
      </c>
      <c r="F2668" s="456"/>
      <c r="G2668" s="64" t="s">
        <v>70</v>
      </c>
      <c r="H2668" s="90">
        <v>2.25</v>
      </c>
      <c r="I2668" s="91">
        <v>6.05</v>
      </c>
      <c r="J2668" s="130">
        <v>13.61</v>
      </c>
    </row>
    <row r="2669" spans="1:10">
      <c r="A2669" s="129" t="s">
        <v>743</v>
      </c>
      <c r="B2669" s="64" t="s">
        <v>1798</v>
      </c>
      <c r="C2669" s="64" t="s">
        <v>246</v>
      </c>
      <c r="D2669" s="63" t="s">
        <v>1799</v>
      </c>
      <c r="E2669" s="456" t="s">
        <v>766</v>
      </c>
      <c r="F2669" s="456"/>
      <c r="G2669" s="64" t="s">
        <v>80</v>
      </c>
      <c r="H2669" s="90">
        <v>0.59</v>
      </c>
      <c r="I2669" s="91">
        <v>16.53</v>
      </c>
      <c r="J2669" s="130">
        <v>9.75</v>
      </c>
    </row>
    <row r="2670" spans="1:10" ht="25.5">
      <c r="A2670" s="129" t="s">
        <v>743</v>
      </c>
      <c r="B2670" s="64" t="s">
        <v>1800</v>
      </c>
      <c r="C2670" s="64" t="s">
        <v>246</v>
      </c>
      <c r="D2670" s="63" t="s">
        <v>1801</v>
      </c>
      <c r="E2670" s="456" t="s">
        <v>766</v>
      </c>
      <c r="F2670" s="456"/>
      <c r="G2670" s="64" t="s">
        <v>35</v>
      </c>
      <c r="H2670" s="90">
        <v>3.3</v>
      </c>
      <c r="I2670" s="91">
        <v>69.64</v>
      </c>
      <c r="J2670" s="130">
        <v>229.81</v>
      </c>
    </row>
    <row r="2671" spans="1:10">
      <c r="A2671" s="129" t="s">
        <v>743</v>
      </c>
      <c r="B2671" s="64" t="s">
        <v>1802</v>
      </c>
      <c r="C2671" s="64" t="s">
        <v>246</v>
      </c>
      <c r="D2671" s="63" t="s">
        <v>1803</v>
      </c>
      <c r="E2671" s="456" t="s">
        <v>744</v>
      </c>
      <c r="F2671" s="456"/>
      <c r="G2671" s="64" t="s">
        <v>14</v>
      </c>
      <c r="H2671" s="90">
        <v>3.5</v>
      </c>
      <c r="I2671" s="91">
        <v>26.86</v>
      </c>
      <c r="J2671" s="130">
        <v>94.01</v>
      </c>
    </row>
    <row r="2672" spans="1:10">
      <c r="A2672" s="129" t="s">
        <v>743</v>
      </c>
      <c r="B2672" s="64" t="s">
        <v>1804</v>
      </c>
      <c r="C2672" s="64" t="s">
        <v>246</v>
      </c>
      <c r="D2672" s="63" t="s">
        <v>1805</v>
      </c>
      <c r="E2672" s="456" t="s">
        <v>766</v>
      </c>
      <c r="F2672" s="456"/>
      <c r="G2672" s="64" t="s">
        <v>70</v>
      </c>
      <c r="H2672" s="90">
        <v>11</v>
      </c>
      <c r="I2672" s="91">
        <v>90.42</v>
      </c>
      <c r="J2672" s="130">
        <v>994.62</v>
      </c>
    </row>
    <row r="2673" spans="1:10">
      <c r="A2673" s="129" t="s">
        <v>743</v>
      </c>
      <c r="B2673" s="64" t="s">
        <v>1806</v>
      </c>
      <c r="C2673" s="64" t="s">
        <v>246</v>
      </c>
      <c r="D2673" s="63" t="s">
        <v>1807</v>
      </c>
      <c r="E2673" s="456" t="s">
        <v>766</v>
      </c>
      <c r="F2673" s="456"/>
      <c r="G2673" s="64" t="s">
        <v>53</v>
      </c>
      <c r="H2673" s="90">
        <v>0.38</v>
      </c>
      <c r="I2673" s="91">
        <v>100.5</v>
      </c>
      <c r="J2673" s="130">
        <v>38.19</v>
      </c>
    </row>
    <row r="2674" spans="1:10">
      <c r="A2674" s="129" t="s">
        <v>743</v>
      </c>
      <c r="B2674" s="64" t="s">
        <v>1808</v>
      </c>
      <c r="C2674" s="64" t="s">
        <v>246</v>
      </c>
      <c r="D2674" s="63" t="s">
        <v>1809</v>
      </c>
      <c r="E2674" s="456" t="s">
        <v>766</v>
      </c>
      <c r="F2674" s="456"/>
      <c r="G2674" s="64" t="s">
        <v>53</v>
      </c>
      <c r="H2674" s="90">
        <v>0.5</v>
      </c>
      <c r="I2674" s="91">
        <v>119.58</v>
      </c>
      <c r="J2674" s="130">
        <v>59.79</v>
      </c>
    </row>
    <row r="2675" spans="1:10">
      <c r="A2675" s="129" t="s">
        <v>743</v>
      </c>
      <c r="B2675" s="64" t="s">
        <v>1810</v>
      </c>
      <c r="C2675" s="64" t="s">
        <v>246</v>
      </c>
      <c r="D2675" s="63" t="s">
        <v>1811</v>
      </c>
      <c r="E2675" s="456" t="s">
        <v>766</v>
      </c>
      <c r="F2675" s="456"/>
      <c r="G2675" s="64" t="s">
        <v>1029</v>
      </c>
      <c r="H2675" s="90">
        <v>1.1000000000000001</v>
      </c>
      <c r="I2675" s="91">
        <v>31.88</v>
      </c>
      <c r="J2675" s="130">
        <v>35.06</v>
      </c>
    </row>
    <row r="2676" spans="1:10">
      <c r="A2676" s="129" t="s">
        <v>743</v>
      </c>
      <c r="B2676" s="64" t="s">
        <v>1812</v>
      </c>
      <c r="C2676" s="64" t="s">
        <v>246</v>
      </c>
      <c r="D2676" s="63" t="s">
        <v>1813</v>
      </c>
      <c r="E2676" s="456" t="s">
        <v>744</v>
      </c>
      <c r="F2676" s="456"/>
      <c r="G2676" s="64" t="s">
        <v>14</v>
      </c>
      <c r="H2676" s="90">
        <v>2.34</v>
      </c>
      <c r="I2676" s="91">
        <v>26.86</v>
      </c>
      <c r="J2676" s="130">
        <v>62.85</v>
      </c>
    </row>
    <row r="2677" spans="1:10">
      <c r="A2677" s="129" t="s">
        <v>743</v>
      </c>
      <c r="B2677" s="64" t="s">
        <v>1814</v>
      </c>
      <c r="C2677" s="64" t="s">
        <v>246</v>
      </c>
      <c r="D2677" s="63" t="s">
        <v>1815</v>
      </c>
      <c r="E2677" s="456" t="s">
        <v>766</v>
      </c>
      <c r="F2677" s="456"/>
      <c r="G2677" s="64" t="s">
        <v>80</v>
      </c>
      <c r="H2677" s="90">
        <v>112</v>
      </c>
      <c r="I2677" s="91">
        <v>0.71</v>
      </c>
      <c r="J2677" s="130">
        <v>79.52</v>
      </c>
    </row>
    <row r="2678" spans="1:10">
      <c r="A2678" s="129" t="s">
        <v>743</v>
      </c>
      <c r="B2678" s="64" t="s">
        <v>1816</v>
      </c>
      <c r="C2678" s="64" t="s">
        <v>246</v>
      </c>
      <c r="D2678" s="63" t="s">
        <v>1817</v>
      </c>
      <c r="E2678" s="456" t="s">
        <v>744</v>
      </c>
      <c r="F2678" s="456"/>
      <c r="G2678" s="64" t="s">
        <v>14</v>
      </c>
      <c r="H2678" s="90">
        <v>5.5</v>
      </c>
      <c r="I2678" s="91">
        <v>26.86</v>
      </c>
      <c r="J2678" s="130">
        <v>147.72999999999999</v>
      </c>
    </row>
    <row r="2679" spans="1:10" ht="25.5">
      <c r="A2679" s="129" t="s">
        <v>743</v>
      </c>
      <c r="B2679" s="64" t="s">
        <v>1818</v>
      </c>
      <c r="C2679" s="64" t="s">
        <v>246</v>
      </c>
      <c r="D2679" s="63" t="s">
        <v>1819</v>
      </c>
      <c r="E2679" s="456" t="s">
        <v>766</v>
      </c>
      <c r="F2679" s="456"/>
      <c r="G2679" s="64" t="s">
        <v>80</v>
      </c>
      <c r="H2679" s="90">
        <v>0.45</v>
      </c>
      <c r="I2679" s="91">
        <v>14.2</v>
      </c>
      <c r="J2679" s="130">
        <v>6.39</v>
      </c>
    </row>
    <row r="2680" spans="1:10">
      <c r="A2680" s="129" t="s">
        <v>743</v>
      </c>
      <c r="B2680" s="64" t="s">
        <v>1820</v>
      </c>
      <c r="C2680" s="64" t="s">
        <v>246</v>
      </c>
      <c r="D2680" s="63" t="s">
        <v>1821</v>
      </c>
      <c r="E2680" s="456" t="s">
        <v>766</v>
      </c>
      <c r="F2680" s="456"/>
      <c r="G2680" s="64" t="s">
        <v>70</v>
      </c>
      <c r="H2680" s="90">
        <v>10.5</v>
      </c>
      <c r="I2680" s="91">
        <v>121.68</v>
      </c>
      <c r="J2680" s="130">
        <v>1277.6400000000001</v>
      </c>
    </row>
    <row r="2681" spans="1:10">
      <c r="A2681" s="129" t="s">
        <v>743</v>
      </c>
      <c r="B2681" s="64" t="s">
        <v>1322</v>
      </c>
      <c r="C2681" s="64" t="s">
        <v>246</v>
      </c>
      <c r="D2681" s="63" t="s">
        <v>817</v>
      </c>
      <c r="E2681" s="456" t="s">
        <v>744</v>
      </c>
      <c r="F2681" s="456"/>
      <c r="G2681" s="64" t="s">
        <v>14</v>
      </c>
      <c r="H2681" s="90">
        <v>12.5</v>
      </c>
      <c r="I2681" s="91">
        <v>20.260000000000002</v>
      </c>
      <c r="J2681" s="130">
        <v>253.25</v>
      </c>
    </row>
    <row r="2682" spans="1:10">
      <c r="A2682" s="129" t="s">
        <v>743</v>
      </c>
      <c r="B2682" s="64" t="s">
        <v>1822</v>
      </c>
      <c r="C2682" s="64" t="s">
        <v>246</v>
      </c>
      <c r="D2682" s="63" t="s">
        <v>1823</v>
      </c>
      <c r="E2682" s="456" t="s">
        <v>744</v>
      </c>
      <c r="F2682" s="456"/>
      <c r="G2682" s="64" t="s">
        <v>14</v>
      </c>
      <c r="H2682" s="90">
        <v>3.5</v>
      </c>
      <c r="I2682" s="91">
        <v>21.1</v>
      </c>
      <c r="J2682" s="130">
        <v>73.849999999999994</v>
      </c>
    </row>
    <row r="2683" spans="1:10">
      <c r="A2683" s="129" t="s">
        <v>743</v>
      </c>
      <c r="B2683" s="64" t="s">
        <v>1824</v>
      </c>
      <c r="C2683" s="64" t="s">
        <v>246</v>
      </c>
      <c r="D2683" s="63" t="s">
        <v>1825</v>
      </c>
      <c r="E2683" s="456" t="s">
        <v>766</v>
      </c>
      <c r="F2683" s="456"/>
      <c r="G2683" s="64" t="s">
        <v>80</v>
      </c>
      <c r="H2683" s="90">
        <v>7.28</v>
      </c>
      <c r="I2683" s="91">
        <v>0.96</v>
      </c>
      <c r="J2683" s="130">
        <v>6.98</v>
      </c>
    </row>
    <row r="2684" spans="1:10">
      <c r="A2684" s="129" t="s">
        <v>743</v>
      </c>
      <c r="B2684" s="64" t="s">
        <v>1826</v>
      </c>
      <c r="C2684" s="64" t="s">
        <v>246</v>
      </c>
      <c r="D2684" s="63" t="s">
        <v>1827</v>
      </c>
      <c r="E2684" s="456" t="s">
        <v>766</v>
      </c>
      <c r="F2684" s="456"/>
      <c r="G2684" s="64" t="s">
        <v>1029</v>
      </c>
      <c r="H2684" s="90">
        <v>0.85</v>
      </c>
      <c r="I2684" s="91">
        <v>28.81</v>
      </c>
      <c r="J2684" s="130">
        <v>24.48</v>
      </c>
    </row>
    <row r="2685" spans="1:10">
      <c r="A2685" s="129" t="s">
        <v>743</v>
      </c>
      <c r="B2685" s="64" t="s">
        <v>1828</v>
      </c>
      <c r="C2685" s="64" t="s">
        <v>246</v>
      </c>
      <c r="D2685" s="63" t="s">
        <v>815</v>
      </c>
      <c r="E2685" s="456" t="s">
        <v>744</v>
      </c>
      <c r="F2685" s="456"/>
      <c r="G2685" s="64" t="s">
        <v>14</v>
      </c>
      <c r="H2685" s="90">
        <v>3.5</v>
      </c>
      <c r="I2685" s="91">
        <v>21.1</v>
      </c>
      <c r="J2685" s="130">
        <v>73.849999999999994</v>
      </c>
    </row>
    <row r="2686" spans="1:10">
      <c r="A2686" s="129" t="s">
        <v>743</v>
      </c>
      <c r="B2686" s="64" t="s">
        <v>1829</v>
      </c>
      <c r="C2686" s="64" t="s">
        <v>246</v>
      </c>
      <c r="D2686" s="63" t="s">
        <v>1830</v>
      </c>
      <c r="E2686" s="456" t="s">
        <v>766</v>
      </c>
      <c r="F2686" s="456"/>
      <c r="G2686" s="64" t="s">
        <v>220</v>
      </c>
      <c r="H2686" s="90">
        <v>2.1</v>
      </c>
      <c r="I2686" s="91">
        <v>2.14</v>
      </c>
      <c r="J2686" s="130">
        <v>4.49</v>
      </c>
    </row>
    <row r="2687" spans="1:10">
      <c r="A2687" s="129" t="s">
        <v>743</v>
      </c>
      <c r="B2687" s="64" t="s">
        <v>1831</v>
      </c>
      <c r="C2687" s="64" t="s">
        <v>246</v>
      </c>
      <c r="D2687" s="63" t="s">
        <v>1832</v>
      </c>
      <c r="E2687" s="456" t="s">
        <v>744</v>
      </c>
      <c r="F2687" s="456"/>
      <c r="G2687" s="64" t="s">
        <v>14</v>
      </c>
      <c r="H2687" s="90">
        <v>2.34</v>
      </c>
      <c r="I2687" s="91">
        <v>21.1</v>
      </c>
      <c r="J2687" s="130">
        <v>49.37</v>
      </c>
    </row>
    <row r="2688" spans="1:10">
      <c r="A2688" s="129" t="s">
        <v>743</v>
      </c>
      <c r="B2688" s="64" t="s">
        <v>1833</v>
      </c>
      <c r="C2688" s="64" t="s">
        <v>246</v>
      </c>
      <c r="D2688" s="63" t="s">
        <v>1834</v>
      </c>
      <c r="E2688" s="456" t="s">
        <v>931</v>
      </c>
      <c r="F2688" s="456"/>
      <c r="G2688" s="64" t="s">
        <v>14</v>
      </c>
      <c r="H2688" s="90">
        <v>0.85</v>
      </c>
      <c r="I2688" s="91">
        <v>0.1</v>
      </c>
      <c r="J2688" s="130">
        <v>0.08</v>
      </c>
    </row>
    <row r="2689" spans="1:10" ht="25.5">
      <c r="A2689" s="113"/>
      <c r="B2689" s="114"/>
      <c r="C2689" s="114"/>
      <c r="D2689" s="115"/>
      <c r="E2689" s="114" t="s">
        <v>745</v>
      </c>
      <c r="F2689" s="116">
        <v>806.21</v>
      </c>
      <c r="G2689" s="114" t="s">
        <v>746</v>
      </c>
      <c r="H2689" s="116">
        <v>0</v>
      </c>
      <c r="I2689" s="114" t="s">
        <v>747</v>
      </c>
      <c r="J2689" s="117">
        <v>806.21</v>
      </c>
    </row>
    <row r="2690" spans="1:10" ht="25.5">
      <c r="A2690" s="113"/>
      <c r="B2690" s="114"/>
      <c r="C2690" s="114"/>
      <c r="D2690" s="115"/>
      <c r="E2690" s="114" t="s">
        <v>748</v>
      </c>
      <c r="F2690" s="116">
        <v>1102.19</v>
      </c>
      <c r="G2690" s="114"/>
      <c r="H2690" s="460" t="s">
        <v>749</v>
      </c>
      <c r="I2690" s="460"/>
      <c r="J2690" s="117">
        <v>5302.63</v>
      </c>
    </row>
    <row r="2691" spans="1:10" ht="26.25" thickBot="1">
      <c r="A2691" s="118"/>
      <c r="B2691" s="119"/>
      <c r="C2691" s="119"/>
      <c r="D2691" s="120"/>
      <c r="E2691" s="119"/>
      <c r="F2691" s="119"/>
      <c r="G2691" s="119" t="s">
        <v>750</v>
      </c>
      <c r="H2691" s="121" t="s">
        <v>768</v>
      </c>
      <c r="I2691" s="119" t="s">
        <v>752</v>
      </c>
      <c r="J2691" s="122">
        <v>5302.63</v>
      </c>
    </row>
    <row r="2692" spans="1:10" ht="15" thickTop="1">
      <c r="A2692" s="123"/>
      <c r="B2692" s="85"/>
      <c r="C2692" s="85"/>
      <c r="D2692" s="58"/>
      <c r="E2692" s="85"/>
      <c r="F2692" s="85"/>
      <c r="G2692" s="85"/>
      <c r="H2692" s="85"/>
      <c r="I2692" s="85"/>
      <c r="J2692" s="124"/>
    </row>
    <row r="2693" spans="1:10">
      <c r="A2693" s="107" t="s">
        <v>703</v>
      </c>
      <c r="B2693" s="82"/>
      <c r="C2693" s="82"/>
      <c r="D2693" s="54" t="s">
        <v>704</v>
      </c>
      <c r="E2693" s="82"/>
      <c r="F2693" s="461"/>
      <c r="G2693" s="461"/>
      <c r="H2693" s="82"/>
      <c r="I2693" s="82"/>
      <c r="J2693" s="108">
        <v>11532.84</v>
      </c>
    </row>
    <row r="2694" spans="1:10" ht="30">
      <c r="A2694" s="109" t="s">
        <v>705</v>
      </c>
      <c r="B2694" s="46" t="s">
        <v>1</v>
      </c>
      <c r="C2694" s="46" t="s">
        <v>2</v>
      </c>
      <c r="D2694" s="55" t="s">
        <v>3</v>
      </c>
      <c r="E2694" s="457" t="s">
        <v>742</v>
      </c>
      <c r="F2694" s="457"/>
      <c r="G2694" s="46" t="s">
        <v>4</v>
      </c>
      <c r="H2694" s="46" t="s">
        <v>5</v>
      </c>
      <c r="I2694" s="46" t="s">
        <v>6</v>
      </c>
      <c r="J2694" s="110" t="s">
        <v>7</v>
      </c>
    </row>
    <row r="2695" spans="1:10" ht="25.5">
      <c r="A2695" s="125" t="s">
        <v>753</v>
      </c>
      <c r="B2695" s="60" t="s">
        <v>706</v>
      </c>
      <c r="C2695" s="60" t="s">
        <v>190</v>
      </c>
      <c r="D2695" s="59" t="s">
        <v>707</v>
      </c>
      <c r="E2695" s="458">
        <v>0</v>
      </c>
      <c r="F2695" s="458"/>
      <c r="G2695" s="60" t="s">
        <v>35</v>
      </c>
      <c r="H2695" s="86">
        <v>1</v>
      </c>
      <c r="I2695" s="87">
        <v>9.9499999999999993</v>
      </c>
      <c r="J2695" s="126">
        <v>9.9499999999999993</v>
      </c>
    </row>
    <row r="2696" spans="1:10" ht="25.5">
      <c r="A2696" s="127" t="s">
        <v>755</v>
      </c>
      <c r="B2696" s="62" t="s">
        <v>1835</v>
      </c>
      <c r="C2696" s="62" t="s">
        <v>190</v>
      </c>
      <c r="D2696" s="61" t="s">
        <v>777</v>
      </c>
      <c r="E2696" s="459">
        <v>0</v>
      </c>
      <c r="F2696" s="459"/>
      <c r="G2696" s="62" t="s">
        <v>829</v>
      </c>
      <c r="H2696" s="88">
        <v>0.4</v>
      </c>
      <c r="I2696" s="89">
        <v>24.89</v>
      </c>
      <c r="J2696" s="128">
        <v>9.9499999999999993</v>
      </c>
    </row>
    <row r="2697" spans="1:10" ht="25.5">
      <c r="A2697" s="113"/>
      <c r="B2697" s="114"/>
      <c r="C2697" s="114"/>
      <c r="D2697" s="115"/>
      <c r="E2697" s="114" t="s">
        <v>745</v>
      </c>
      <c r="F2697" s="116">
        <v>6.05</v>
      </c>
      <c r="G2697" s="114" t="s">
        <v>746</v>
      </c>
      <c r="H2697" s="116">
        <v>0</v>
      </c>
      <c r="I2697" s="114" t="s">
        <v>747</v>
      </c>
      <c r="J2697" s="117">
        <v>6.05</v>
      </c>
    </row>
    <row r="2698" spans="1:10" ht="25.5">
      <c r="A2698" s="113"/>
      <c r="B2698" s="114"/>
      <c r="C2698" s="114"/>
      <c r="D2698" s="115"/>
      <c r="E2698" s="114" t="s">
        <v>748</v>
      </c>
      <c r="F2698" s="116">
        <v>2.61</v>
      </c>
      <c r="G2698" s="114"/>
      <c r="H2698" s="460" t="s">
        <v>749</v>
      </c>
      <c r="I2698" s="460"/>
      <c r="J2698" s="117">
        <v>12.56</v>
      </c>
    </row>
    <row r="2699" spans="1:10" ht="25.5">
      <c r="A2699" s="118"/>
      <c r="B2699" s="119"/>
      <c r="C2699" s="119"/>
      <c r="D2699" s="120"/>
      <c r="E2699" s="119"/>
      <c r="F2699" s="119"/>
      <c r="G2699" s="119" t="s">
        <v>750</v>
      </c>
      <c r="H2699" s="121" t="s">
        <v>948</v>
      </c>
      <c r="I2699" s="119" t="s">
        <v>752</v>
      </c>
      <c r="J2699" s="122">
        <v>11532.84</v>
      </c>
    </row>
    <row r="2700" spans="1:10" s="40" customFormat="1" ht="30" customHeight="1" thickBot="1">
      <c r="A2700" s="453" t="s">
        <v>1893</v>
      </c>
      <c r="B2700" s="454"/>
      <c r="C2700" s="454"/>
      <c r="D2700" s="454"/>
      <c r="E2700" s="454"/>
      <c r="F2700" s="454"/>
      <c r="G2700" s="454"/>
      <c r="H2700" s="455"/>
      <c r="I2700" s="467">
        <f>SINTÉTICO!J89</f>
        <v>729485.1</v>
      </c>
      <c r="J2700" s="468"/>
    </row>
    <row r="2701" spans="1:10">
      <c r="A2701" s="65"/>
      <c r="B2701" s="65"/>
      <c r="C2701" s="65"/>
      <c r="D2701" s="66"/>
      <c r="E2701" s="65"/>
      <c r="F2701" s="65"/>
      <c r="G2701" s="65"/>
      <c r="H2701" s="65"/>
      <c r="I2701" s="65"/>
      <c r="J2701" s="65"/>
    </row>
  </sheetData>
  <mergeCells count="1994">
    <mergeCell ref="M7:O7"/>
    <mergeCell ref="M8:N8"/>
    <mergeCell ref="A2700:H2700"/>
    <mergeCell ref="I2700:J2700"/>
    <mergeCell ref="F10:G10"/>
    <mergeCell ref="E11:F11"/>
    <mergeCell ref="E12:F12"/>
    <mergeCell ref="H14:I14"/>
    <mergeCell ref="F17:G17"/>
    <mergeCell ref="E18:F18"/>
    <mergeCell ref="E19:F19"/>
    <mergeCell ref="E20:F20"/>
    <mergeCell ref="E21:F21"/>
    <mergeCell ref="E22:F22"/>
    <mergeCell ref="A2:J2"/>
    <mergeCell ref="A3:J3"/>
    <mergeCell ref="A5:J5"/>
    <mergeCell ref="A7:J9"/>
    <mergeCell ref="E23:F23"/>
    <mergeCell ref="H25:I25"/>
    <mergeCell ref="E28:F28"/>
    <mergeCell ref="E29:F29"/>
    <mergeCell ref="E30:F30"/>
    <mergeCell ref="E31:F31"/>
    <mergeCell ref="E32:F32"/>
    <mergeCell ref="E33:F33"/>
    <mergeCell ref="E34:F34"/>
    <mergeCell ref="E35:F35"/>
    <mergeCell ref="E36:F36"/>
    <mergeCell ref="E37:F37"/>
    <mergeCell ref="E38:F38"/>
    <mergeCell ref="E39:F39"/>
    <mergeCell ref="H41:I41"/>
    <mergeCell ref="E44:F44"/>
    <mergeCell ref="E45:F45"/>
    <mergeCell ref="E46:F46"/>
    <mergeCell ref="E47:F47"/>
    <mergeCell ref="A48:J48"/>
    <mergeCell ref="E49:F49"/>
    <mergeCell ref="E50:F50"/>
    <mergeCell ref="H52:I52"/>
    <mergeCell ref="E55:F55"/>
    <mergeCell ref="E56:F56"/>
    <mergeCell ref="E57:F57"/>
    <mergeCell ref="E58:F58"/>
    <mergeCell ref="E59:F59"/>
    <mergeCell ref="E60:F60"/>
    <mergeCell ref="E61:F61"/>
    <mergeCell ref="E62:F62"/>
    <mergeCell ref="E63:F63"/>
    <mergeCell ref="E64:F64"/>
    <mergeCell ref="E65:F65"/>
    <mergeCell ref="E66:F66"/>
    <mergeCell ref="E67:F67"/>
    <mergeCell ref="H69:I69"/>
    <mergeCell ref="E72:F72"/>
    <mergeCell ref="E73:F73"/>
    <mergeCell ref="E74:F74"/>
    <mergeCell ref="E75:F75"/>
    <mergeCell ref="E76:F76"/>
    <mergeCell ref="E77:F77"/>
    <mergeCell ref="E78:F78"/>
    <mergeCell ref="E79:F79"/>
    <mergeCell ref="E80:F80"/>
    <mergeCell ref="E81:F81"/>
    <mergeCell ref="E82:F82"/>
    <mergeCell ref="E83:F83"/>
    <mergeCell ref="E84:F84"/>
    <mergeCell ref="A85:J85"/>
    <mergeCell ref="E86:F86"/>
    <mergeCell ref="E87:F87"/>
    <mergeCell ref="E88:F88"/>
    <mergeCell ref="E89:F89"/>
    <mergeCell ref="E90:F90"/>
    <mergeCell ref="E91:F91"/>
    <mergeCell ref="E92:F92"/>
    <mergeCell ref="E93:F93"/>
    <mergeCell ref="E94:F94"/>
    <mergeCell ref="E95:F95"/>
    <mergeCell ref="E96:F96"/>
    <mergeCell ref="E97:F97"/>
    <mergeCell ref="E98:F98"/>
    <mergeCell ref="E99:F99"/>
    <mergeCell ref="E100:F100"/>
    <mergeCell ref="E101:F101"/>
    <mergeCell ref="E102:F102"/>
    <mergeCell ref="E103:F103"/>
    <mergeCell ref="E104:F104"/>
    <mergeCell ref="E105:F105"/>
    <mergeCell ref="E106:F106"/>
    <mergeCell ref="E107:F107"/>
    <mergeCell ref="E108:F108"/>
    <mergeCell ref="E109:F109"/>
    <mergeCell ref="E110:F110"/>
    <mergeCell ref="E111:F111"/>
    <mergeCell ref="E112:F112"/>
    <mergeCell ref="E113:F113"/>
    <mergeCell ref="E114:F114"/>
    <mergeCell ref="E115:F115"/>
    <mergeCell ref="E116:F116"/>
    <mergeCell ref="E117:F117"/>
    <mergeCell ref="E118:F118"/>
    <mergeCell ref="H120:I120"/>
    <mergeCell ref="E123:F123"/>
    <mergeCell ref="E124:F124"/>
    <mergeCell ref="E125:F125"/>
    <mergeCell ref="E126:F126"/>
    <mergeCell ref="E127:F127"/>
    <mergeCell ref="E128:F128"/>
    <mergeCell ref="E129:F129"/>
    <mergeCell ref="E130:F130"/>
    <mergeCell ref="E131:F131"/>
    <mergeCell ref="E132:F132"/>
    <mergeCell ref="E133:F133"/>
    <mergeCell ref="H135:I135"/>
    <mergeCell ref="E138:F138"/>
    <mergeCell ref="E139:F139"/>
    <mergeCell ref="E140:F140"/>
    <mergeCell ref="E141:F141"/>
    <mergeCell ref="E142:F142"/>
    <mergeCell ref="H144:I144"/>
    <mergeCell ref="E147:F147"/>
    <mergeCell ref="E148:F148"/>
    <mergeCell ref="E149:F149"/>
    <mergeCell ref="E150:F150"/>
    <mergeCell ref="E151:F151"/>
    <mergeCell ref="E152:F152"/>
    <mergeCell ref="E153:F153"/>
    <mergeCell ref="E154:F154"/>
    <mergeCell ref="E155:F155"/>
    <mergeCell ref="H157:I157"/>
    <mergeCell ref="F160:G160"/>
    <mergeCell ref="E161:F161"/>
    <mergeCell ref="E162:F162"/>
    <mergeCell ref="E163:F163"/>
    <mergeCell ref="E164:F164"/>
    <mergeCell ref="E165:F165"/>
    <mergeCell ref="E166:F166"/>
    <mergeCell ref="E167:F167"/>
    <mergeCell ref="E168:F168"/>
    <mergeCell ref="E169:F169"/>
    <mergeCell ref="H171:I171"/>
    <mergeCell ref="E174:F174"/>
    <mergeCell ref="E175:F175"/>
    <mergeCell ref="E176:F176"/>
    <mergeCell ref="E177:F177"/>
    <mergeCell ref="E178:F178"/>
    <mergeCell ref="E179:F179"/>
    <mergeCell ref="H181:I181"/>
    <mergeCell ref="E184:F184"/>
    <mergeCell ref="E185:F185"/>
    <mergeCell ref="E186:F186"/>
    <mergeCell ref="E187:F187"/>
    <mergeCell ref="E188:F188"/>
    <mergeCell ref="E189:F189"/>
    <mergeCell ref="H191:I191"/>
    <mergeCell ref="E194:F194"/>
    <mergeCell ref="E195:F195"/>
    <mergeCell ref="E196:F196"/>
    <mergeCell ref="E197:F197"/>
    <mergeCell ref="E198:F198"/>
    <mergeCell ref="E199:F199"/>
    <mergeCell ref="E200:F200"/>
    <mergeCell ref="E201:F201"/>
    <mergeCell ref="H203:I203"/>
    <mergeCell ref="F206:G206"/>
    <mergeCell ref="F207:G207"/>
    <mergeCell ref="E208:F208"/>
    <mergeCell ref="E209:F209"/>
    <mergeCell ref="E210:F210"/>
    <mergeCell ref="E211:F211"/>
    <mergeCell ref="E212:F212"/>
    <mergeCell ref="E213:F213"/>
    <mergeCell ref="E214:F214"/>
    <mergeCell ref="E215:F215"/>
    <mergeCell ref="E216:F216"/>
    <mergeCell ref="E217:F217"/>
    <mergeCell ref="H219:I219"/>
    <mergeCell ref="E222:F222"/>
    <mergeCell ref="E223:F223"/>
    <mergeCell ref="E224:F224"/>
    <mergeCell ref="E225:F225"/>
    <mergeCell ref="E226:F226"/>
    <mergeCell ref="H228:I228"/>
    <mergeCell ref="E231:F231"/>
    <mergeCell ref="E232:F232"/>
    <mergeCell ref="E233:F233"/>
    <mergeCell ref="E234:F234"/>
    <mergeCell ref="E235:F235"/>
    <mergeCell ref="E236:F236"/>
    <mergeCell ref="E237:F237"/>
    <mergeCell ref="E238:F238"/>
    <mergeCell ref="E239:F239"/>
    <mergeCell ref="E240:F240"/>
    <mergeCell ref="E241:F241"/>
    <mergeCell ref="E242:F242"/>
    <mergeCell ref="H244:I244"/>
    <mergeCell ref="E247:F247"/>
    <mergeCell ref="E248:F248"/>
    <mergeCell ref="E249:F249"/>
    <mergeCell ref="E250:F250"/>
    <mergeCell ref="E251:F251"/>
    <mergeCell ref="E252:F252"/>
    <mergeCell ref="E253:F253"/>
    <mergeCell ref="H255:I255"/>
    <mergeCell ref="E258:F258"/>
    <mergeCell ref="E259:F259"/>
    <mergeCell ref="E260:F260"/>
    <mergeCell ref="E261:F261"/>
    <mergeCell ref="E262:F262"/>
    <mergeCell ref="E263:F263"/>
    <mergeCell ref="E264:F264"/>
    <mergeCell ref="H266:I266"/>
    <mergeCell ref="E269:F269"/>
    <mergeCell ref="E270:F270"/>
    <mergeCell ref="E271:F271"/>
    <mergeCell ref="E272:F272"/>
    <mergeCell ref="E273:F273"/>
    <mergeCell ref="E274:F274"/>
    <mergeCell ref="E275:F275"/>
    <mergeCell ref="H277:I277"/>
    <mergeCell ref="E280:F280"/>
    <mergeCell ref="E281:F281"/>
    <mergeCell ref="E282:F282"/>
    <mergeCell ref="E283:F283"/>
    <mergeCell ref="E284:F284"/>
    <mergeCell ref="E285:F285"/>
    <mergeCell ref="E286:F286"/>
    <mergeCell ref="H288:I288"/>
    <mergeCell ref="E291:F291"/>
    <mergeCell ref="E292:F292"/>
    <mergeCell ref="E293:F293"/>
    <mergeCell ref="E294:F294"/>
    <mergeCell ref="E295:F295"/>
    <mergeCell ref="E296:F296"/>
    <mergeCell ref="E297:F297"/>
    <mergeCell ref="H299:I299"/>
    <mergeCell ref="E302:F302"/>
    <mergeCell ref="E303:F303"/>
    <mergeCell ref="E304:F304"/>
    <mergeCell ref="E305:F305"/>
    <mergeCell ref="E306:F306"/>
    <mergeCell ref="E307:F307"/>
    <mergeCell ref="E308:F308"/>
    <mergeCell ref="H310:I310"/>
    <mergeCell ref="F313:G313"/>
    <mergeCell ref="E314:F314"/>
    <mergeCell ref="E315:F315"/>
    <mergeCell ref="E316:F316"/>
    <mergeCell ref="E317:F317"/>
    <mergeCell ref="E318:F318"/>
    <mergeCell ref="H320:I320"/>
    <mergeCell ref="E323:F323"/>
    <mergeCell ref="E324:F324"/>
    <mergeCell ref="E325:F325"/>
    <mergeCell ref="E326:F326"/>
    <mergeCell ref="E327:F327"/>
    <mergeCell ref="E328:F328"/>
    <mergeCell ref="E329:F329"/>
    <mergeCell ref="E330:F330"/>
    <mergeCell ref="E331:F331"/>
    <mergeCell ref="H333:I333"/>
    <mergeCell ref="E336:F336"/>
    <mergeCell ref="E337:F337"/>
    <mergeCell ref="E338:F338"/>
    <mergeCell ref="E339:F339"/>
    <mergeCell ref="E340:F340"/>
    <mergeCell ref="E341:F341"/>
    <mergeCell ref="E342:F342"/>
    <mergeCell ref="E343:F343"/>
    <mergeCell ref="E344:F344"/>
    <mergeCell ref="E345:F345"/>
    <mergeCell ref="E346:F346"/>
    <mergeCell ref="E347:F347"/>
    <mergeCell ref="H349:I349"/>
    <mergeCell ref="E352:F352"/>
    <mergeCell ref="E353:F353"/>
    <mergeCell ref="E354:F354"/>
    <mergeCell ref="E355:F355"/>
    <mergeCell ref="E356:F356"/>
    <mergeCell ref="E357:F357"/>
    <mergeCell ref="E358:F358"/>
    <mergeCell ref="H360:I360"/>
    <mergeCell ref="E363:F363"/>
    <mergeCell ref="E364:F364"/>
    <mergeCell ref="E365:F365"/>
    <mergeCell ref="E366:F366"/>
    <mergeCell ref="E367:F367"/>
    <mergeCell ref="E368:F368"/>
    <mergeCell ref="E369:F369"/>
    <mergeCell ref="H371:I371"/>
    <mergeCell ref="E374:F374"/>
    <mergeCell ref="E375:F375"/>
    <mergeCell ref="E376:F376"/>
    <mergeCell ref="E377:F377"/>
    <mergeCell ref="E378:F378"/>
    <mergeCell ref="E379:F379"/>
    <mergeCell ref="E380:F380"/>
    <mergeCell ref="H382:I382"/>
    <mergeCell ref="E385:F385"/>
    <mergeCell ref="E386:F386"/>
    <mergeCell ref="E387:F387"/>
    <mergeCell ref="E388:F388"/>
    <mergeCell ref="E389:F389"/>
    <mergeCell ref="E390:F390"/>
    <mergeCell ref="E391:F391"/>
    <mergeCell ref="H393:I393"/>
    <mergeCell ref="E396:F396"/>
    <mergeCell ref="E397:F397"/>
    <mergeCell ref="E398:F398"/>
    <mergeCell ref="E399:F399"/>
    <mergeCell ref="E400:F400"/>
    <mergeCell ref="E401:F401"/>
    <mergeCell ref="E402:F402"/>
    <mergeCell ref="H404:I404"/>
    <mergeCell ref="F407:G407"/>
    <mergeCell ref="F408:G408"/>
    <mergeCell ref="E409:F409"/>
    <mergeCell ref="E410:F410"/>
    <mergeCell ref="E411:F411"/>
    <mergeCell ref="E412:F412"/>
    <mergeCell ref="E413:F413"/>
    <mergeCell ref="E414:F414"/>
    <mergeCell ref="E415:F415"/>
    <mergeCell ref="E416:F416"/>
    <mergeCell ref="E417:F417"/>
    <mergeCell ref="E418:F418"/>
    <mergeCell ref="H420:I420"/>
    <mergeCell ref="E423:F423"/>
    <mergeCell ref="E424:F424"/>
    <mergeCell ref="E425:F425"/>
    <mergeCell ref="E426:F426"/>
    <mergeCell ref="E427:F427"/>
    <mergeCell ref="E428:F428"/>
    <mergeCell ref="E429:F429"/>
    <mergeCell ref="H431:I431"/>
    <mergeCell ref="E434:F434"/>
    <mergeCell ref="E435:F435"/>
    <mergeCell ref="E436:F436"/>
    <mergeCell ref="E437:F437"/>
    <mergeCell ref="E438:F438"/>
    <mergeCell ref="E439:F439"/>
    <mergeCell ref="E440:F440"/>
    <mergeCell ref="H442:I442"/>
    <mergeCell ref="E445:F445"/>
    <mergeCell ref="E446:F446"/>
    <mergeCell ref="E447:F447"/>
    <mergeCell ref="E448:F448"/>
    <mergeCell ref="E449:F449"/>
    <mergeCell ref="E450:F450"/>
    <mergeCell ref="E451:F451"/>
    <mergeCell ref="H453:I453"/>
    <mergeCell ref="E456:F456"/>
    <mergeCell ref="E457:F457"/>
    <mergeCell ref="E458:F458"/>
    <mergeCell ref="E459:F459"/>
    <mergeCell ref="E460:F460"/>
    <mergeCell ref="E461:F461"/>
    <mergeCell ref="E462:F462"/>
    <mergeCell ref="H464:I464"/>
    <mergeCell ref="E467:F467"/>
    <mergeCell ref="E468:F468"/>
    <mergeCell ref="E469:F469"/>
    <mergeCell ref="E470:F470"/>
    <mergeCell ref="E471:F471"/>
    <mergeCell ref="E472:F472"/>
    <mergeCell ref="E473:F473"/>
    <mergeCell ref="E474:F474"/>
    <mergeCell ref="H476:I476"/>
    <mergeCell ref="F479:G479"/>
    <mergeCell ref="E480:F480"/>
    <mergeCell ref="E481:F481"/>
    <mergeCell ref="E482:F482"/>
    <mergeCell ref="E483:F483"/>
    <mergeCell ref="E484:F484"/>
    <mergeCell ref="E485:F485"/>
    <mergeCell ref="E486:F486"/>
    <mergeCell ref="E487:F487"/>
    <mergeCell ref="E488:F488"/>
    <mergeCell ref="H490:I490"/>
    <mergeCell ref="E493:F493"/>
    <mergeCell ref="E494:F494"/>
    <mergeCell ref="E495:F495"/>
    <mergeCell ref="E496:F496"/>
    <mergeCell ref="E497:F497"/>
    <mergeCell ref="E498:F498"/>
    <mergeCell ref="E499:F499"/>
    <mergeCell ref="H501:I501"/>
    <mergeCell ref="E504:F504"/>
    <mergeCell ref="E505:F505"/>
    <mergeCell ref="E506:F506"/>
    <mergeCell ref="E507:F507"/>
    <mergeCell ref="E508:F508"/>
    <mergeCell ref="E509:F509"/>
    <mergeCell ref="E510:F510"/>
    <mergeCell ref="H512:I512"/>
    <mergeCell ref="E515:F515"/>
    <mergeCell ref="E516:F516"/>
    <mergeCell ref="E517:F517"/>
    <mergeCell ref="E518:F518"/>
    <mergeCell ref="E519:F519"/>
    <mergeCell ref="E520:F520"/>
    <mergeCell ref="E521:F521"/>
    <mergeCell ref="H523:I523"/>
    <mergeCell ref="E526:F526"/>
    <mergeCell ref="E527:F527"/>
    <mergeCell ref="E528:F528"/>
    <mergeCell ref="E529:F529"/>
    <mergeCell ref="E530:F530"/>
    <mergeCell ref="E531:F531"/>
    <mergeCell ref="E532:F532"/>
    <mergeCell ref="H534:I534"/>
    <mergeCell ref="E537:F537"/>
    <mergeCell ref="E538:F538"/>
    <mergeCell ref="E539:F539"/>
    <mergeCell ref="E540:F540"/>
    <mergeCell ref="E541:F541"/>
    <mergeCell ref="E542:F542"/>
    <mergeCell ref="E543:F543"/>
    <mergeCell ref="H545:I545"/>
    <mergeCell ref="E548:F548"/>
    <mergeCell ref="E549:F549"/>
    <mergeCell ref="E550:F550"/>
    <mergeCell ref="E551:F551"/>
    <mergeCell ref="E552:F552"/>
    <mergeCell ref="E553:F553"/>
    <mergeCell ref="E554:F554"/>
    <mergeCell ref="E555:F555"/>
    <mergeCell ref="H557:I557"/>
    <mergeCell ref="F560:G560"/>
    <mergeCell ref="E561:F561"/>
    <mergeCell ref="E562:F562"/>
    <mergeCell ref="E563:F563"/>
    <mergeCell ref="E564:F564"/>
    <mergeCell ref="E565:F565"/>
    <mergeCell ref="E566:F566"/>
    <mergeCell ref="E567:F567"/>
    <mergeCell ref="E568:F568"/>
    <mergeCell ref="E569:F569"/>
    <mergeCell ref="E570:F570"/>
    <mergeCell ref="H572:I572"/>
    <mergeCell ref="E575:F575"/>
    <mergeCell ref="E576:F576"/>
    <mergeCell ref="E577:F577"/>
    <mergeCell ref="E578:F578"/>
    <mergeCell ref="E579:F579"/>
    <mergeCell ref="E580:F580"/>
    <mergeCell ref="E581:F581"/>
    <mergeCell ref="E582:F582"/>
    <mergeCell ref="E583:F583"/>
    <mergeCell ref="E584:F584"/>
    <mergeCell ref="H586:I586"/>
    <mergeCell ref="F589:G589"/>
    <mergeCell ref="E590:F590"/>
    <mergeCell ref="E591:F591"/>
    <mergeCell ref="E592:F592"/>
    <mergeCell ref="E593:F593"/>
    <mergeCell ref="E594:F594"/>
    <mergeCell ref="E595:F595"/>
    <mergeCell ref="E596:F596"/>
    <mergeCell ref="E597:F597"/>
    <mergeCell ref="E598:F598"/>
    <mergeCell ref="E599:F599"/>
    <mergeCell ref="H601:I601"/>
    <mergeCell ref="E604:F604"/>
    <mergeCell ref="E605:F605"/>
    <mergeCell ref="E606:F606"/>
    <mergeCell ref="E607:F607"/>
    <mergeCell ref="E608:F608"/>
    <mergeCell ref="E609:F609"/>
    <mergeCell ref="E610:F610"/>
    <mergeCell ref="E611:F611"/>
    <mergeCell ref="E612:F612"/>
    <mergeCell ref="H614:I614"/>
    <mergeCell ref="E617:F617"/>
    <mergeCell ref="E618:F618"/>
    <mergeCell ref="E619:F619"/>
    <mergeCell ref="E620:F620"/>
    <mergeCell ref="E621:F621"/>
    <mergeCell ref="E622:F622"/>
    <mergeCell ref="E623:F623"/>
    <mergeCell ref="H625:I625"/>
    <mergeCell ref="E628:F628"/>
    <mergeCell ref="E629:F629"/>
    <mergeCell ref="E630:F630"/>
    <mergeCell ref="E631:F631"/>
    <mergeCell ref="E632:F632"/>
    <mergeCell ref="E633:F633"/>
    <mergeCell ref="E634:F634"/>
    <mergeCell ref="E635:F635"/>
    <mergeCell ref="H637:I637"/>
    <mergeCell ref="F640:G640"/>
    <mergeCell ref="E641:F641"/>
    <mergeCell ref="E642:F642"/>
    <mergeCell ref="E643:F643"/>
    <mergeCell ref="E644:F644"/>
    <mergeCell ref="E645:F645"/>
    <mergeCell ref="E646:F646"/>
    <mergeCell ref="E647:F647"/>
    <mergeCell ref="E648:F648"/>
    <mergeCell ref="H650:I650"/>
    <mergeCell ref="E653:F653"/>
    <mergeCell ref="E654:F654"/>
    <mergeCell ref="E655:F655"/>
    <mergeCell ref="E656:F656"/>
    <mergeCell ref="E657:F657"/>
    <mergeCell ref="E658:F658"/>
    <mergeCell ref="E659:F659"/>
    <mergeCell ref="E660:F660"/>
    <mergeCell ref="H662:I662"/>
    <mergeCell ref="E665:F665"/>
    <mergeCell ref="E666:F666"/>
    <mergeCell ref="E667:F667"/>
    <mergeCell ref="E668:F668"/>
    <mergeCell ref="E669:F669"/>
    <mergeCell ref="H671:I671"/>
    <mergeCell ref="E674:F674"/>
    <mergeCell ref="E675:F675"/>
    <mergeCell ref="E676:F676"/>
    <mergeCell ref="E677:F677"/>
    <mergeCell ref="E678:F678"/>
    <mergeCell ref="E679:F679"/>
    <mergeCell ref="E680:F680"/>
    <mergeCell ref="H682:I682"/>
    <mergeCell ref="E685:F685"/>
    <mergeCell ref="E686:F686"/>
    <mergeCell ref="E687:F687"/>
    <mergeCell ref="E688:F688"/>
    <mergeCell ref="E689:F689"/>
    <mergeCell ref="E690:F690"/>
    <mergeCell ref="E691:F691"/>
    <mergeCell ref="H693:I693"/>
    <mergeCell ref="E696:F696"/>
    <mergeCell ref="E697:F697"/>
    <mergeCell ref="E698:F698"/>
    <mergeCell ref="E699:F699"/>
    <mergeCell ref="E700:F700"/>
    <mergeCell ref="E701:F701"/>
    <mergeCell ref="E702:F702"/>
    <mergeCell ref="E703:F703"/>
    <mergeCell ref="E704:F704"/>
    <mergeCell ref="E705:F705"/>
    <mergeCell ref="A706:J706"/>
    <mergeCell ref="E707:F707"/>
    <mergeCell ref="E708:F708"/>
    <mergeCell ref="E709:F709"/>
    <mergeCell ref="E710:F710"/>
    <mergeCell ref="E711:F711"/>
    <mergeCell ref="E712:F712"/>
    <mergeCell ref="E713:F713"/>
    <mergeCell ref="E714:F714"/>
    <mergeCell ref="E715:F715"/>
    <mergeCell ref="E716:F716"/>
    <mergeCell ref="E717:F717"/>
    <mergeCell ref="E718:F718"/>
    <mergeCell ref="E719:F719"/>
    <mergeCell ref="E720:F720"/>
    <mergeCell ref="E721:F721"/>
    <mergeCell ref="E722:F722"/>
    <mergeCell ref="E723:F723"/>
    <mergeCell ref="E724:F724"/>
    <mergeCell ref="E725:F725"/>
    <mergeCell ref="E726:F726"/>
    <mergeCell ref="E727:F727"/>
    <mergeCell ref="E728:F728"/>
    <mergeCell ref="E729:F729"/>
    <mergeCell ref="E730:F730"/>
    <mergeCell ref="E731:F731"/>
    <mergeCell ref="E732:F732"/>
    <mergeCell ref="E733:F733"/>
    <mergeCell ref="E734:F734"/>
    <mergeCell ref="E735:F735"/>
    <mergeCell ref="E736:F736"/>
    <mergeCell ref="E737:F737"/>
    <mergeCell ref="E738:F738"/>
    <mergeCell ref="E739:F739"/>
    <mergeCell ref="H741:I741"/>
    <mergeCell ref="F744:G744"/>
    <mergeCell ref="E745:F745"/>
    <mergeCell ref="E746:F746"/>
    <mergeCell ref="E747:F747"/>
    <mergeCell ref="E748:F748"/>
    <mergeCell ref="E749:F749"/>
    <mergeCell ref="E750:F750"/>
    <mergeCell ref="H752:I752"/>
    <mergeCell ref="F755:G755"/>
    <mergeCell ref="F756:G756"/>
    <mergeCell ref="E757:F757"/>
    <mergeCell ref="E758:F758"/>
    <mergeCell ref="E759:F759"/>
    <mergeCell ref="E760:F760"/>
    <mergeCell ref="E761:F761"/>
    <mergeCell ref="E762:F762"/>
    <mergeCell ref="H764:I764"/>
    <mergeCell ref="F767:G767"/>
    <mergeCell ref="E768:F768"/>
    <mergeCell ref="E769:F769"/>
    <mergeCell ref="E770:F770"/>
    <mergeCell ref="E771:F771"/>
    <mergeCell ref="E772:F772"/>
    <mergeCell ref="E773:F773"/>
    <mergeCell ref="E774:F774"/>
    <mergeCell ref="E775:F775"/>
    <mergeCell ref="H777:I777"/>
    <mergeCell ref="E780:F780"/>
    <mergeCell ref="E781:F781"/>
    <mergeCell ref="E782:F782"/>
    <mergeCell ref="E783:F783"/>
    <mergeCell ref="H785:I785"/>
    <mergeCell ref="F788:G788"/>
    <mergeCell ref="F789:G789"/>
    <mergeCell ref="E790:F790"/>
    <mergeCell ref="E791:F791"/>
    <mergeCell ref="E792:F792"/>
    <mergeCell ref="E793:F793"/>
    <mergeCell ref="E794:F794"/>
    <mergeCell ref="E795:F795"/>
    <mergeCell ref="E796:F796"/>
    <mergeCell ref="E797:F797"/>
    <mergeCell ref="H799:I799"/>
    <mergeCell ref="F802:G802"/>
    <mergeCell ref="E803:F803"/>
    <mergeCell ref="E804:F804"/>
    <mergeCell ref="E805:F805"/>
    <mergeCell ref="E806:F806"/>
    <mergeCell ref="E807:F807"/>
    <mergeCell ref="E808:F808"/>
    <mergeCell ref="H810:I810"/>
    <mergeCell ref="F813:G813"/>
    <mergeCell ref="E814:F814"/>
    <mergeCell ref="E815:F815"/>
    <mergeCell ref="E816:F816"/>
    <mergeCell ref="E817:F817"/>
    <mergeCell ref="E818:F818"/>
    <mergeCell ref="E819:F819"/>
    <mergeCell ref="E820:F820"/>
    <mergeCell ref="E821:F821"/>
    <mergeCell ref="H823:I823"/>
    <mergeCell ref="E826:F826"/>
    <mergeCell ref="E827:F827"/>
    <mergeCell ref="E828:F828"/>
    <mergeCell ref="E829:F829"/>
    <mergeCell ref="E830:F830"/>
    <mergeCell ref="E831:F831"/>
    <mergeCell ref="E832:F832"/>
    <mergeCell ref="E833:F833"/>
    <mergeCell ref="H835:I835"/>
    <mergeCell ref="E838:F838"/>
    <mergeCell ref="E839:F839"/>
    <mergeCell ref="E840:F840"/>
    <mergeCell ref="E841:F841"/>
    <mergeCell ref="E842:F842"/>
    <mergeCell ref="E843:F843"/>
    <mergeCell ref="E844:F844"/>
    <mergeCell ref="E845:F845"/>
    <mergeCell ref="H847:I847"/>
    <mergeCell ref="F850:G850"/>
    <mergeCell ref="E851:F851"/>
    <mergeCell ref="E852:F852"/>
    <mergeCell ref="E853:F853"/>
    <mergeCell ref="E854:F854"/>
    <mergeCell ref="E855:F855"/>
    <mergeCell ref="E856:F856"/>
    <mergeCell ref="E857:F857"/>
    <mergeCell ref="H859:I859"/>
    <mergeCell ref="F862:G862"/>
    <mergeCell ref="E863:F863"/>
    <mergeCell ref="E864:F864"/>
    <mergeCell ref="E865:F865"/>
    <mergeCell ref="E866:F866"/>
    <mergeCell ref="E867:F867"/>
    <mergeCell ref="E868:F868"/>
    <mergeCell ref="E869:F869"/>
    <mergeCell ref="E870:F870"/>
    <mergeCell ref="H872:I872"/>
    <mergeCell ref="E875:F875"/>
    <mergeCell ref="E876:F876"/>
    <mergeCell ref="E877:F877"/>
    <mergeCell ref="E878:F878"/>
    <mergeCell ref="E879:F879"/>
    <mergeCell ref="E880:F880"/>
    <mergeCell ref="E881:F881"/>
    <mergeCell ref="E882:F882"/>
    <mergeCell ref="H884:I884"/>
    <mergeCell ref="E887:F887"/>
    <mergeCell ref="E888:F888"/>
    <mergeCell ref="E889:F889"/>
    <mergeCell ref="E890:F890"/>
    <mergeCell ref="E891:F891"/>
    <mergeCell ref="E892:F892"/>
    <mergeCell ref="E893:F893"/>
    <mergeCell ref="E894:F894"/>
    <mergeCell ref="H896:I896"/>
    <mergeCell ref="E899:F899"/>
    <mergeCell ref="E900:F900"/>
    <mergeCell ref="E901:F901"/>
    <mergeCell ref="E902:F902"/>
    <mergeCell ref="E903:F903"/>
    <mergeCell ref="E904:F904"/>
    <mergeCell ref="E905:F905"/>
    <mergeCell ref="E906:F906"/>
    <mergeCell ref="H908:I908"/>
    <mergeCell ref="E911:F911"/>
    <mergeCell ref="E912:F912"/>
    <mergeCell ref="E913:F913"/>
    <mergeCell ref="E914:F914"/>
    <mergeCell ref="E915:F915"/>
    <mergeCell ref="E916:F916"/>
    <mergeCell ref="E917:F917"/>
    <mergeCell ref="E918:F918"/>
    <mergeCell ref="E919:F919"/>
    <mergeCell ref="E920:F920"/>
    <mergeCell ref="E921:F921"/>
    <mergeCell ref="H923:I923"/>
    <mergeCell ref="E926:F926"/>
    <mergeCell ref="E927:F927"/>
    <mergeCell ref="H929:I929"/>
    <mergeCell ref="E932:F932"/>
    <mergeCell ref="E933:F933"/>
    <mergeCell ref="E934:F934"/>
    <mergeCell ref="E935:F935"/>
    <mergeCell ref="E936:F936"/>
    <mergeCell ref="E937:F937"/>
    <mergeCell ref="H939:I939"/>
    <mergeCell ref="E942:F942"/>
    <mergeCell ref="E943:F943"/>
    <mergeCell ref="E944:F944"/>
    <mergeCell ref="E945:F945"/>
    <mergeCell ref="E946:F946"/>
    <mergeCell ref="E947:F947"/>
    <mergeCell ref="E948:F948"/>
    <mergeCell ref="E949:F949"/>
    <mergeCell ref="H951:I951"/>
    <mergeCell ref="F954:G954"/>
    <mergeCell ref="E955:F955"/>
    <mergeCell ref="E956:F956"/>
    <mergeCell ref="E957:F957"/>
    <mergeCell ref="E958:F958"/>
    <mergeCell ref="E959:F959"/>
    <mergeCell ref="H961:I961"/>
    <mergeCell ref="E964:F964"/>
    <mergeCell ref="E965:F965"/>
    <mergeCell ref="E966:F966"/>
    <mergeCell ref="E967:F967"/>
    <mergeCell ref="E968:F968"/>
    <mergeCell ref="H970:I970"/>
    <mergeCell ref="E973:F973"/>
    <mergeCell ref="E974:F974"/>
    <mergeCell ref="E975:F975"/>
    <mergeCell ref="E976:F976"/>
    <mergeCell ref="E977:F977"/>
    <mergeCell ref="H979:I979"/>
    <mergeCell ref="F982:G982"/>
    <mergeCell ref="E983:F983"/>
    <mergeCell ref="E984:F984"/>
    <mergeCell ref="E985:F985"/>
    <mergeCell ref="E986:F986"/>
    <mergeCell ref="E987:F987"/>
    <mergeCell ref="H989:I989"/>
    <mergeCell ref="E992:F992"/>
    <mergeCell ref="E993:F993"/>
    <mergeCell ref="E994:F994"/>
    <mergeCell ref="E995:F995"/>
    <mergeCell ref="E996:F996"/>
    <mergeCell ref="H998:I998"/>
    <mergeCell ref="E1001:F1001"/>
    <mergeCell ref="E1002:F1002"/>
    <mergeCell ref="E1003:F1003"/>
    <mergeCell ref="E1004:F1004"/>
    <mergeCell ref="E1005:F1005"/>
    <mergeCell ref="H1007:I1007"/>
    <mergeCell ref="E1010:F1010"/>
    <mergeCell ref="E1011:F1011"/>
    <mergeCell ref="E1012:F1012"/>
    <mergeCell ref="E1013:F1013"/>
    <mergeCell ref="E1014:F1014"/>
    <mergeCell ref="E1015:F1015"/>
    <mergeCell ref="E1016:F1016"/>
    <mergeCell ref="H1018:I1018"/>
    <mergeCell ref="E1021:F1021"/>
    <mergeCell ref="E1022:F1022"/>
    <mergeCell ref="E1023:F1023"/>
    <mergeCell ref="E1024:F1024"/>
    <mergeCell ref="E1025:F1025"/>
    <mergeCell ref="E1026:F1026"/>
    <mergeCell ref="H1028:I1028"/>
    <mergeCell ref="E1031:F1031"/>
    <mergeCell ref="E1032:F1032"/>
    <mergeCell ref="E1033:F1033"/>
    <mergeCell ref="E1034:F1034"/>
    <mergeCell ref="E1035:F1035"/>
    <mergeCell ref="E1036:F1036"/>
    <mergeCell ref="H1038:I1038"/>
    <mergeCell ref="E1041:F1041"/>
    <mergeCell ref="E1042:F1042"/>
    <mergeCell ref="E1043:F1043"/>
    <mergeCell ref="E1044:F1044"/>
    <mergeCell ref="E1045:F1045"/>
    <mergeCell ref="E1046:F1046"/>
    <mergeCell ref="H1048:I1048"/>
    <mergeCell ref="F1051:G1051"/>
    <mergeCell ref="E1052:F1052"/>
    <mergeCell ref="E1053:F1053"/>
    <mergeCell ref="E1054:F1054"/>
    <mergeCell ref="E1055:F1055"/>
    <mergeCell ref="E1056:F1056"/>
    <mergeCell ref="E1057:F1057"/>
    <mergeCell ref="E1058:F1058"/>
    <mergeCell ref="H1060:I1060"/>
    <mergeCell ref="E1063:F1063"/>
    <mergeCell ref="E1064:F1064"/>
    <mergeCell ref="E1065:F1065"/>
    <mergeCell ref="E1066:F1066"/>
    <mergeCell ref="E1067:F1067"/>
    <mergeCell ref="E1068:F1068"/>
    <mergeCell ref="E1069:F1069"/>
    <mergeCell ref="H1071:I1071"/>
    <mergeCell ref="E1074:F1074"/>
    <mergeCell ref="E1075:F1075"/>
    <mergeCell ref="E1076:F1076"/>
    <mergeCell ref="E1077:F1077"/>
    <mergeCell ref="E1078:F1078"/>
    <mergeCell ref="E1079:F1079"/>
    <mergeCell ref="E1080:F1080"/>
    <mergeCell ref="H1082:I1082"/>
    <mergeCell ref="E1085:F1085"/>
    <mergeCell ref="E1086:F1086"/>
    <mergeCell ref="E1087:F1087"/>
    <mergeCell ref="E1088:F1088"/>
    <mergeCell ref="E1089:F1089"/>
    <mergeCell ref="E1090:F1090"/>
    <mergeCell ref="E1091:F1091"/>
    <mergeCell ref="H1093:I1093"/>
    <mergeCell ref="E1096:F1096"/>
    <mergeCell ref="E1097:F1097"/>
    <mergeCell ref="E1098:F1098"/>
    <mergeCell ref="E1099:F1099"/>
    <mergeCell ref="E1100:F1100"/>
    <mergeCell ref="E1101:F1101"/>
    <mergeCell ref="H1103:I1103"/>
    <mergeCell ref="F1106:G1106"/>
    <mergeCell ref="E1107:F1107"/>
    <mergeCell ref="E1108:F1108"/>
    <mergeCell ref="E1109:F1109"/>
    <mergeCell ref="E1110:F1110"/>
    <mergeCell ref="E1111:F1111"/>
    <mergeCell ref="E1112:F1112"/>
    <mergeCell ref="H1114:I1114"/>
    <mergeCell ref="E1117:F1117"/>
    <mergeCell ref="E1118:F1118"/>
    <mergeCell ref="E1119:F1119"/>
    <mergeCell ref="E1120:F1120"/>
    <mergeCell ref="E1121:F1121"/>
    <mergeCell ref="E1122:F1122"/>
    <mergeCell ref="H1124:I1124"/>
    <mergeCell ref="E1127:F1127"/>
    <mergeCell ref="E1128:F1128"/>
    <mergeCell ref="E1129:F1129"/>
    <mergeCell ref="E1130:F1130"/>
    <mergeCell ref="E1131:F1131"/>
    <mergeCell ref="H1133:I1133"/>
    <mergeCell ref="E1136:F1136"/>
    <mergeCell ref="E1137:F1137"/>
    <mergeCell ref="E1138:F1138"/>
    <mergeCell ref="E1139:F1139"/>
    <mergeCell ref="E1140:F1140"/>
    <mergeCell ref="H1142:I1142"/>
    <mergeCell ref="E1145:F1145"/>
    <mergeCell ref="E1146:F1146"/>
    <mergeCell ref="E1147:F1147"/>
    <mergeCell ref="E1148:F1148"/>
    <mergeCell ref="E1149:F1149"/>
    <mergeCell ref="H1151:I1151"/>
    <mergeCell ref="E1154:F1154"/>
    <mergeCell ref="E1155:F1155"/>
    <mergeCell ref="E1156:F1156"/>
    <mergeCell ref="E1157:F1157"/>
    <mergeCell ref="E1158:F1158"/>
    <mergeCell ref="H1160:I1160"/>
    <mergeCell ref="E1163:F1163"/>
    <mergeCell ref="E1164:F1164"/>
    <mergeCell ref="E1165:F1165"/>
    <mergeCell ref="E1166:F1166"/>
    <mergeCell ref="E1167:F1167"/>
    <mergeCell ref="H1169:I1169"/>
    <mergeCell ref="E1172:F1172"/>
    <mergeCell ref="E1173:F1173"/>
    <mergeCell ref="E1174:F1174"/>
    <mergeCell ref="E1175:F1175"/>
    <mergeCell ref="E1176:F1176"/>
    <mergeCell ref="H1178:I1178"/>
    <mergeCell ref="E1181:F1181"/>
    <mergeCell ref="E1182:F1182"/>
    <mergeCell ref="E1183:F1183"/>
    <mergeCell ref="E1184:F1184"/>
    <mergeCell ref="E1185:F1185"/>
    <mergeCell ref="H1187:I1187"/>
    <mergeCell ref="E1190:F1190"/>
    <mergeCell ref="E1191:F1191"/>
    <mergeCell ref="E1192:F1192"/>
    <mergeCell ref="E1193:F1193"/>
    <mergeCell ref="E1194:F1194"/>
    <mergeCell ref="H1196:I1196"/>
    <mergeCell ref="E1199:F1199"/>
    <mergeCell ref="E1200:F1200"/>
    <mergeCell ref="E1201:F1201"/>
    <mergeCell ref="E1202:F1202"/>
    <mergeCell ref="E1203:F1203"/>
    <mergeCell ref="H1205:I1205"/>
    <mergeCell ref="E1208:F1208"/>
    <mergeCell ref="E1209:F1209"/>
    <mergeCell ref="E1210:F1210"/>
    <mergeCell ref="E1211:F1211"/>
    <mergeCell ref="E1212:F1212"/>
    <mergeCell ref="H1214:I1214"/>
    <mergeCell ref="E1217:F1217"/>
    <mergeCell ref="E1218:F1218"/>
    <mergeCell ref="E1219:F1219"/>
    <mergeCell ref="E1220:F1220"/>
    <mergeCell ref="E1221:F1221"/>
    <mergeCell ref="H1223:I1223"/>
    <mergeCell ref="F1226:G1226"/>
    <mergeCell ref="E1227:F1227"/>
    <mergeCell ref="E1228:F1228"/>
    <mergeCell ref="E1229:F1229"/>
    <mergeCell ref="E1230:F1230"/>
    <mergeCell ref="E1231:F1231"/>
    <mergeCell ref="E1232:F1232"/>
    <mergeCell ref="H1234:I1234"/>
    <mergeCell ref="E1237:F1237"/>
    <mergeCell ref="E1238:F1238"/>
    <mergeCell ref="E1239:F1239"/>
    <mergeCell ref="E1240:F1240"/>
    <mergeCell ref="E1241:F1241"/>
    <mergeCell ref="E1242:F1242"/>
    <mergeCell ref="H1244:I1244"/>
    <mergeCell ref="E1247:F1247"/>
    <mergeCell ref="E1248:F1248"/>
    <mergeCell ref="E1249:F1249"/>
    <mergeCell ref="E1250:F1250"/>
    <mergeCell ref="E1251:F1251"/>
    <mergeCell ref="E1252:F1252"/>
    <mergeCell ref="H1254:I1254"/>
    <mergeCell ref="E1257:F1257"/>
    <mergeCell ref="E1258:F1258"/>
    <mergeCell ref="E1259:F1259"/>
    <mergeCell ref="E1260:F1260"/>
    <mergeCell ref="E1261:F1261"/>
    <mergeCell ref="E1262:F1262"/>
    <mergeCell ref="H1264:I1264"/>
    <mergeCell ref="E1267:F1267"/>
    <mergeCell ref="E1268:F1268"/>
    <mergeCell ref="E1269:F1269"/>
    <mergeCell ref="E1270:F1270"/>
    <mergeCell ref="E1271:F1271"/>
    <mergeCell ref="E1272:F1272"/>
    <mergeCell ref="H1274:I1274"/>
    <mergeCell ref="E1277:F1277"/>
    <mergeCell ref="E1278:F1278"/>
    <mergeCell ref="E1279:F1279"/>
    <mergeCell ref="E1280:F1280"/>
    <mergeCell ref="E1281:F1281"/>
    <mergeCell ref="E1282:F1282"/>
    <mergeCell ref="E1283:F1283"/>
    <mergeCell ref="E1284:F1284"/>
    <mergeCell ref="H1286:I1286"/>
    <mergeCell ref="E1289:F1289"/>
    <mergeCell ref="E1290:F1290"/>
    <mergeCell ref="E1291:F1291"/>
    <mergeCell ref="E1292:F1292"/>
    <mergeCell ref="E1293:F1293"/>
    <mergeCell ref="E1294:F1294"/>
    <mergeCell ref="E1295:F1295"/>
    <mergeCell ref="E1296:F1296"/>
    <mergeCell ref="H1298:I1298"/>
    <mergeCell ref="E1301:F1301"/>
    <mergeCell ref="E1302:F1302"/>
    <mergeCell ref="E1303:F1303"/>
    <mergeCell ref="E1304:F1304"/>
    <mergeCell ref="E1305:F1305"/>
    <mergeCell ref="E1306:F1306"/>
    <mergeCell ref="E1307:F1307"/>
    <mergeCell ref="E1308:F1308"/>
    <mergeCell ref="H1310:I1310"/>
    <mergeCell ref="E1313:F1313"/>
    <mergeCell ref="E1314:F1314"/>
    <mergeCell ref="E1315:F1315"/>
    <mergeCell ref="E1316:F1316"/>
    <mergeCell ref="E1317:F1317"/>
    <mergeCell ref="E1318:F1318"/>
    <mergeCell ref="E1319:F1319"/>
    <mergeCell ref="E1320:F1320"/>
    <mergeCell ref="H1322:I1322"/>
    <mergeCell ref="E1325:F1325"/>
    <mergeCell ref="E1326:F1326"/>
    <mergeCell ref="E1327:F1327"/>
    <mergeCell ref="E1328:F1328"/>
    <mergeCell ref="E1329:F1329"/>
    <mergeCell ref="E1330:F1330"/>
    <mergeCell ref="E1331:F1331"/>
    <mergeCell ref="E1332:F1332"/>
    <mergeCell ref="H1334:I1334"/>
    <mergeCell ref="E1337:F1337"/>
    <mergeCell ref="E1338:F1338"/>
    <mergeCell ref="E1339:F1339"/>
    <mergeCell ref="E1340:F1340"/>
    <mergeCell ref="E1341:F1341"/>
    <mergeCell ref="E1342:F1342"/>
    <mergeCell ref="E1343:F1343"/>
    <mergeCell ref="E1344:F1344"/>
    <mergeCell ref="H1346:I1346"/>
    <mergeCell ref="E1349:F1349"/>
    <mergeCell ref="E1350:F1350"/>
    <mergeCell ref="E1351:F1351"/>
    <mergeCell ref="E1352:F1352"/>
    <mergeCell ref="E1353:F1353"/>
    <mergeCell ref="E1354:F1354"/>
    <mergeCell ref="E1355:F1355"/>
    <mergeCell ref="E1356:F1356"/>
    <mergeCell ref="H1358:I1358"/>
    <mergeCell ref="E1361:F1361"/>
    <mergeCell ref="E1362:F1362"/>
    <mergeCell ref="E1363:F1363"/>
    <mergeCell ref="E1364:F1364"/>
    <mergeCell ref="E1365:F1365"/>
    <mergeCell ref="E1366:F1366"/>
    <mergeCell ref="E1367:F1367"/>
    <mergeCell ref="E1368:F1368"/>
    <mergeCell ref="H1370:I1370"/>
    <mergeCell ref="E1373:F1373"/>
    <mergeCell ref="E1374:F1374"/>
    <mergeCell ref="E1375:F1375"/>
    <mergeCell ref="E1376:F1376"/>
    <mergeCell ref="E1377:F1377"/>
    <mergeCell ref="E1378:F1378"/>
    <mergeCell ref="E1379:F1379"/>
    <mergeCell ref="E1380:F1380"/>
    <mergeCell ref="H1382:I1382"/>
    <mergeCell ref="E1385:F1385"/>
    <mergeCell ref="E1386:F1386"/>
    <mergeCell ref="E1387:F1387"/>
    <mergeCell ref="E1388:F1388"/>
    <mergeCell ref="E1389:F1389"/>
    <mergeCell ref="E1390:F1390"/>
    <mergeCell ref="E1391:F1391"/>
    <mergeCell ref="E1392:F1392"/>
    <mergeCell ref="H1394:I1394"/>
    <mergeCell ref="E1397:F1397"/>
    <mergeCell ref="E1398:F1398"/>
    <mergeCell ref="E1399:F1399"/>
    <mergeCell ref="E1400:F1400"/>
    <mergeCell ref="E1401:F1401"/>
    <mergeCell ref="E1402:F1402"/>
    <mergeCell ref="E1403:F1403"/>
    <mergeCell ref="E1404:F1404"/>
    <mergeCell ref="H1406:I1406"/>
    <mergeCell ref="E1409:F1409"/>
    <mergeCell ref="E1410:F1410"/>
    <mergeCell ref="E1411:F1411"/>
    <mergeCell ref="E1412:F1412"/>
    <mergeCell ref="E1413:F1413"/>
    <mergeCell ref="E1414:F1414"/>
    <mergeCell ref="E1415:F1415"/>
    <mergeCell ref="E1416:F1416"/>
    <mergeCell ref="H1418:I1418"/>
    <mergeCell ref="E1421:F1421"/>
    <mergeCell ref="E1422:F1422"/>
    <mergeCell ref="E1423:F1423"/>
    <mergeCell ref="E1424:F1424"/>
    <mergeCell ref="E1425:F1425"/>
    <mergeCell ref="E1426:F1426"/>
    <mergeCell ref="E1427:F1427"/>
    <mergeCell ref="E1428:F1428"/>
    <mergeCell ref="H1430:I1430"/>
    <mergeCell ref="E1433:F1433"/>
    <mergeCell ref="E1434:F1434"/>
    <mergeCell ref="E1435:F1435"/>
    <mergeCell ref="E1436:F1436"/>
    <mergeCell ref="E1437:F1437"/>
    <mergeCell ref="E1438:F1438"/>
    <mergeCell ref="E1439:F1439"/>
    <mergeCell ref="E1440:F1440"/>
    <mergeCell ref="H1442:I1442"/>
    <mergeCell ref="E1445:F1445"/>
    <mergeCell ref="E1446:F1446"/>
    <mergeCell ref="E1447:F1447"/>
    <mergeCell ref="E1448:F1448"/>
    <mergeCell ref="E1449:F1449"/>
    <mergeCell ref="E1450:F1450"/>
    <mergeCell ref="E1451:F1451"/>
    <mergeCell ref="E1452:F1452"/>
    <mergeCell ref="H1454:I1454"/>
    <mergeCell ref="E1457:F1457"/>
    <mergeCell ref="E1458:F1458"/>
    <mergeCell ref="E1459:F1459"/>
    <mergeCell ref="E1460:F1460"/>
    <mergeCell ref="E1461:F1461"/>
    <mergeCell ref="E1462:F1462"/>
    <mergeCell ref="E1463:F1463"/>
    <mergeCell ref="E1464:F1464"/>
    <mergeCell ref="H1466:I1466"/>
    <mergeCell ref="E1469:F1469"/>
    <mergeCell ref="E1470:F1470"/>
    <mergeCell ref="E1471:F1471"/>
    <mergeCell ref="E1472:F1472"/>
    <mergeCell ref="E1473:F1473"/>
    <mergeCell ref="E1474:F1474"/>
    <mergeCell ref="E1475:F1475"/>
    <mergeCell ref="E1476:F1476"/>
    <mergeCell ref="H1478:I1478"/>
    <mergeCell ref="E1481:F1481"/>
    <mergeCell ref="E1482:F1482"/>
    <mergeCell ref="E1483:F1483"/>
    <mergeCell ref="E1484:F1484"/>
    <mergeCell ref="E1485:F1485"/>
    <mergeCell ref="E1486:F1486"/>
    <mergeCell ref="E1487:F1487"/>
    <mergeCell ref="E1488:F1488"/>
    <mergeCell ref="H1490:I1490"/>
    <mergeCell ref="E1493:F1493"/>
    <mergeCell ref="E1494:F1494"/>
    <mergeCell ref="E1495:F1495"/>
    <mergeCell ref="E1496:F1496"/>
    <mergeCell ref="E1497:F1497"/>
    <mergeCell ref="E1498:F1498"/>
    <mergeCell ref="E1499:F1499"/>
    <mergeCell ref="E1500:F1500"/>
    <mergeCell ref="H1502:I1502"/>
    <mergeCell ref="E1505:F1505"/>
    <mergeCell ref="E1506:F1506"/>
    <mergeCell ref="E1507:F1507"/>
    <mergeCell ref="E1508:F1508"/>
    <mergeCell ref="E1509:F1509"/>
    <mergeCell ref="E1510:F1510"/>
    <mergeCell ref="E1511:F1511"/>
    <mergeCell ref="E1512:F1512"/>
    <mergeCell ref="H1514:I1514"/>
    <mergeCell ref="E1517:F1517"/>
    <mergeCell ref="E1518:F1518"/>
    <mergeCell ref="E1519:F1519"/>
    <mergeCell ref="E1520:F1520"/>
    <mergeCell ref="E1521:F1521"/>
    <mergeCell ref="E1522:F1522"/>
    <mergeCell ref="H1524:I1524"/>
    <mergeCell ref="E1527:F1527"/>
    <mergeCell ref="E1528:F1528"/>
    <mergeCell ref="E1529:F1529"/>
    <mergeCell ref="E1530:F1530"/>
    <mergeCell ref="E1531:F1531"/>
    <mergeCell ref="E1532:F1532"/>
    <mergeCell ref="E1533:F1533"/>
    <mergeCell ref="E1534:F1534"/>
    <mergeCell ref="H1536:I1536"/>
    <mergeCell ref="E1539:F1539"/>
    <mergeCell ref="E1540:F1540"/>
    <mergeCell ref="E1541:F1541"/>
    <mergeCell ref="E1542:F1542"/>
    <mergeCell ref="E1543:F1543"/>
    <mergeCell ref="E1544:F1544"/>
    <mergeCell ref="E1545:F1545"/>
    <mergeCell ref="E1546:F1546"/>
    <mergeCell ref="H1548:I1548"/>
    <mergeCell ref="E1551:F1551"/>
    <mergeCell ref="E1552:F1552"/>
    <mergeCell ref="E1553:F1553"/>
    <mergeCell ref="E1554:F1554"/>
    <mergeCell ref="E1555:F1555"/>
    <mergeCell ref="E1556:F1556"/>
    <mergeCell ref="E1557:F1557"/>
    <mergeCell ref="E1558:F1558"/>
    <mergeCell ref="H1560:I1560"/>
    <mergeCell ref="E1563:F1563"/>
    <mergeCell ref="E1564:F1564"/>
    <mergeCell ref="E1565:F1565"/>
    <mergeCell ref="E1566:F1566"/>
    <mergeCell ref="E1567:F1567"/>
    <mergeCell ref="E1568:F1568"/>
    <mergeCell ref="E1569:F1569"/>
    <mergeCell ref="E1570:F1570"/>
    <mergeCell ref="H1572:I1572"/>
    <mergeCell ref="E1575:F1575"/>
    <mergeCell ref="E1576:F1576"/>
    <mergeCell ref="E1577:F1577"/>
    <mergeCell ref="E1578:F1578"/>
    <mergeCell ref="E1579:F1579"/>
    <mergeCell ref="E1580:F1580"/>
    <mergeCell ref="E1581:F1581"/>
    <mergeCell ref="E1582:F1582"/>
    <mergeCell ref="H1584:I1584"/>
    <mergeCell ref="E1587:F1587"/>
    <mergeCell ref="E1588:F1588"/>
    <mergeCell ref="E1589:F1589"/>
    <mergeCell ref="E1590:F1590"/>
    <mergeCell ref="E1591:F1591"/>
    <mergeCell ref="E1592:F1592"/>
    <mergeCell ref="H1594:I1594"/>
    <mergeCell ref="E1597:F1597"/>
    <mergeCell ref="E1598:F1598"/>
    <mergeCell ref="E1599:F1599"/>
    <mergeCell ref="E1600:F1600"/>
    <mergeCell ref="E1601:F1601"/>
    <mergeCell ref="E1602:F1602"/>
    <mergeCell ref="E1603:F1603"/>
    <mergeCell ref="E1604:F1604"/>
    <mergeCell ref="H1606:I1606"/>
    <mergeCell ref="E1609:F1609"/>
    <mergeCell ref="E1610:F1610"/>
    <mergeCell ref="E1611:F1611"/>
    <mergeCell ref="E1612:F1612"/>
    <mergeCell ref="E1613:F1613"/>
    <mergeCell ref="E1614:F1614"/>
    <mergeCell ref="E1615:F1615"/>
    <mergeCell ref="E1616:F1616"/>
    <mergeCell ref="H1618:I1618"/>
    <mergeCell ref="E1621:F1621"/>
    <mergeCell ref="E1622:F1622"/>
    <mergeCell ref="E1623:F1623"/>
    <mergeCell ref="E1624:F1624"/>
    <mergeCell ref="E1625:F1625"/>
    <mergeCell ref="E1626:F1626"/>
    <mergeCell ref="H1628:I1628"/>
    <mergeCell ref="E1631:F1631"/>
    <mergeCell ref="E1632:F1632"/>
    <mergeCell ref="E1633:F1633"/>
    <mergeCell ref="E1634:F1634"/>
    <mergeCell ref="E1635:F1635"/>
    <mergeCell ref="E1636:F1636"/>
    <mergeCell ref="H1638:I1638"/>
    <mergeCell ref="E1641:F1641"/>
    <mergeCell ref="E1642:F1642"/>
    <mergeCell ref="E1643:F1643"/>
    <mergeCell ref="E1644:F1644"/>
    <mergeCell ref="E1645:F1645"/>
    <mergeCell ref="E1646:F1646"/>
    <mergeCell ref="H1648:I1648"/>
    <mergeCell ref="E1651:F1651"/>
    <mergeCell ref="E1652:F1652"/>
    <mergeCell ref="E1653:F1653"/>
    <mergeCell ref="E1654:F1654"/>
    <mergeCell ref="E1655:F1655"/>
    <mergeCell ref="E1656:F1656"/>
    <mergeCell ref="H1658:I1658"/>
    <mergeCell ref="E1661:F1661"/>
    <mergeCell ref="E1662:F1662"/>
    <mergeCell ref="E1663:F1663"/>
    <mergeCell ref="E1664:F1664"/>
    <mergeCell ref="E1665:F1665"/>
    <mergeCell ref="E1666:F1666"/>
    <mergeCell ref="H1668:I1668"/>
    <mergeCell ref="E1671:F1671"/>
    <mergeCell ref="E1672:F1672"/>
    <mergeCell ref="E1673:F1673"/>
    <mergeCell ref="E1674:F1674"/>
    <mergeCell ref="E1675:F1675"/>
    <mergeCell ref="H1677:I1677"/>
    <mergeCell ref="F1680:G1680"/>
    <mergeCell ref="F1681:G1681"/>
    <mergeCell ref="E1682:F1682"/>
    <mergeCell ref="E1683:F1683"/>
    <mergeCell ref="E1684:F1684"/>
    <mergeCell ref="E1685:F1685"/>
    <mergeCell ref="E1686:F1686"/>
    <mergeCell ref="E1687:F1687"/>
    <mergeCell ref="H1689:I1689"/>
    <mergeCell ref="E1692:F1692"/>
    <mergeCell ref="E1693:F1693"/>
    <mergeCell ref="E1694:F1694"/>
    <mergeCell ref="E1695:F1695"/>
    <mergeCell ref="E1696:F1696"/>
    <mergeCell ref="E1697:F1697"/>
    <mergeCell ref="H1699:I1699"/>
    <mergeCell ref="E1702:F1702"/>
    <mergeCell ref="E1703:F1703"/>
    <mergeCell ref="E1704:F1704"/>
    <mergeCell ref="E1705:F1705"/>
    <mergeCell ref="E1706:F1706"/>
    <mergeCell ref="E1707:F1707"/>
    <mergeCell ref="H1709:I1709"/>
    <mergeCell ref="E1712:F1712"/>
    <mergeCell ref="E1713:F1713"/>
    <mergeCell ref="E1714:F1714"/>
    <mergeCell ref="E1715:F1715"/>
    <mergeCell ref="E1716:F1716"/>
    <mergeCell ref="E1717:F1717"/>
    <mergeCell ref="E1718:F1718"/>
    <mergeCell ref="H1720:I1720"/>
    <mergeCell ref="E1723:F1723"/>
    <mergeCell ref="E1724:F1724"/>
    <mergeCell ref="E1725:F1725"/>
    <mergeCell ref="E1726:F1726"/>
    <mergeCell ref="E1727:F1727"/>
    <mergeCell ref="E1728:F1728"/>
    <mergeCell ref="E1729:F1729"/>
    <mergeCell ref="H1731:I1731"/>
    <mergeCell ref="E1734:F1734"/>
    <mergeCell ref="E1735:F1735"/>
    <mergeCell ref="E1736:F1736"/>
    <mergeCell ref="E1737:F1737"/>
    <mergeCell ref="E1738:F1738"/>
    <mergeCell ref="E1739:F1739"/>
    <mergeCell ref="E1740:F1740"/>
    <mergeCell ref="H1742:I1742"/>
    <mergeCell ref="F1745:G1745"/>
    <mergeCell ref="E1746:F1746"/>
    <mergeCell ref="E1747:F1747"/>
    <mergeCell ref="E1748:F1748"/>
    <mergeCell ref="E1749:F1749"/>
    <mergeCell ref="E1750:F1750"/>
    <mergeCell ref="E1751:F1751"/>
    <mergeCell ref="E1752:F1752"/>
    <mergeCell ref="E1753:F1753"/>
    <mergeCell ref="E1754:F1754"/>
    <mergeCell ref="E1755:F1755"/>
    <mergeCell ref="E1756:F1756"/>
    <mergeCell ref="E1757:F1757"/>
    <mergeCell ref="E1758:F1758"/>
    <mergeCell ref="E1759:F1759"/>
    <mergeCell ref="E1760:F1760"/>
    <mergeCell ref="E1761:F1761"/>
    <mergeCell ref="E1762:F1762"/>
    <mergeCell ref="H1764:I1764"/>
    <mergeCell ref="F1767:G1767"/>
    <mergeCell ref="E1768:F1768"/>
    <mergeCell ref="E1769:F1769"/>
    <mergeCell ref="E1770:F1770"/>
    <mergeCell ref="E1771:F1771"/>
    <mergeCell ref="E1772:F1772"/>
    <mergeCell ref="E1773:F1773"/>
    <mergeCell ref="H1775:I1775"/>
    <mergeCell ref="E1778:F1778"/>
    <mergeCell ref="E1779:F1779"/>
    <mergeCell ref="E1780:F1780"/>
    <mergeCell ref="E1781:F1781"/>
    <mergeCell ref="E1782:F1782"/>
    <mergeCell ref="E1783:F1783"/>
    <mergeCell ref="H1785:I1785"/>
    <mergeCell ref="E1788:F1788"/>
    <mergeCell ref="E1789:F1789"/>
    <mergeCell ref="E1790:F1790"/>
    <mergeCell ref="E1791:F1791"/>
    <mergeCell ref="E1792:F1792"/>
    <mergeCell ref="E1793:F1793"/>
    <mergeCell ref="H1795:I1795"/>
    <mergeCell ref="E1798:F1798"/>
    <mergeCell ref="E1799:F1799"/>
    <mergeCell ref="E1800:F1800"/>
    <mergeCell ref="E1801:F1801"/>
    <mergeCell ref="E1802:F1802"/>
    <mergeCell ref="E1803:F1803"/>
    <mergeCell ref="H1805:I1805"/>
    <mergeCell ref="E1808:F1808"/>
    <mergeCell ref="E1809:F1809"/>
    <mergeCell ref="E1810:F1810"/>
    <mergeCell ref="E1811:F1811"/>
    <mergeCell ref="E1812:F1812"/>
    <mergeCell ref="E1813:F1813"/>
    <mergeCell ref="E1814:F1814"/>
    <mergeCell ref="E1815:F1815"/>
    <mergeCell ref="E1816:F1816"/>
    <mergeCell ref="E1817:F1817"/>
    <mergeCell ref="H1819:I1819"/>
    <mergeCell ref="E1822:F1822"/>
    <mergeCell ref="E1823:F1823"/>
    <mergeCell ref="E1824:F1824"/>
    <mergeCell ref="E1825:F1825"/>
    <mergeCell ref="E1826:F1826"/>
    <mergeCell ref="E1827:F1827"/>
    <mergeCell ref="E1828:F1828"/>
    <mergeCell ref="H1830:I1830"/>
    <mergeCell ref="E1833:F1833"/>
    <mergeCell ref="E1834:F1834"/>
    <mergeCell ref="E1835:F1835"/>
    <mergeCell ref="E1836:F1836"/>
    <mergeCell ref="E1837:F1837"/>
    <mergeCell ref="E1838:F1838"/>
    <mergeCell ref="E1839:F1839"/>
    <mergeCell ref="H1841:I1841"/>
    <mergeCell ref="E1844:F1844"/>
    <mergeCell ref="E1845:F1845"/>
    <mergeCell ref="E1846:F1846"/>
    <mergeCell ref="E1847:F1847"/>
    <mergeCell ref="E1848:F1848"/>
    <mergeCell ref="E1849:F1849"/>
    <mergeCell ref="E1850:F1850"/>
    <mergeCell ref="E1851:F1851"/>
    <mergeCell ref="H1853:I1853"/>
    <mergeCell ref="E1856:F1856"/>
    <mergeCell ref="E1857:F1857"/>
    <mergeCell ref="E1858:F1858"/>
    <mergeCell ref="E1859:F1859"/>
    <mergeCell ref="E1860:F1860"/>
    <mergeCell ref="E1861:F1861"/>
    <mergeCell ref="E1862:F1862"/>
    <mergeCell ref="H1864:I1864"/>
    <mergeCell ref="E1867:F1867"/>
    <mergeCell ref="E1868:F1868"/>
    <mergeCell ref="E1869:F1869"/>
    <mergeCell ref="E1870:F1870"/>
    <mergeCell ref="E1871:F1871"/>
    <mergeCell ref="E1872:F1872"/>
    <mergeCell ref="E1873:F1873"/>
    <mergeCell ref="H1875:I1875"/>
    <mergeCell ref="E1878:F1878"/>
    <mergeCell ref="E1879:F1879"/>
    <mergeCell ref="E1880:F1880"/>
    <mergeCell ref="E1881:F1881"/>
    <mergeCell ref="E1882:F1882"/>
    <mergeCell ref="E1883:F1883"/>
    <mergeCell ref="E1884:F1884"/>
    <mergeCell ref="E1885:F1885"/>
    <mergeCell ref="H1887:I1887"/>
    <mergeCell ref="E1890:F1890"/>
    <mergeCell ref="E1891:F1891"/>
    <mergeCell ref="E1892:F1892"/>
    <mergeCell ref="E1893:F1893"/>
    <mergeCell ref="E1894:F1894"/>
    <mergeCell ref="E1895:F1895"/>
    <mergeCell ref="E1896:F1896"/>
    <mergeCell ref="E1897:F1897"/>
    <mergeCell ref="H1899:I1899"/>
    <mergeCell ref="E1902:F1902"/>
    <mergeCell ref="E1903:F1903"/>
    <mergeCell ref="E1904:F1904"/>
    <mergeCell ref="E1905:F1905"/>
    <mergeCell ref="E1906:F1906"/>
    <mergeCell ref="E1907:F1907"/>
    <mergeCell ref="E1908:F1908"/>
    <mergeCell ref="E1909:F1909"/>
    <mergeCell ref="H1911:I1911"/>
    <mergeCell ref="E1914:F1914"/>
    <mergeCell ref="E1915:F1915"/>
    <mergeCell ref="E1916:F1916"/>
    <mergeCell ref="E1917:F1917"/>
    <mergeCell ref="E1918:F1918"/>
    <mergeCell ref="E1919:F1919"/>
    <mergeCell ref="E1920:F1920"/>
    <mergeCell ref="H1922:I1922"/>
    <mergeCell ref="E1925:F1925"/>
    <mergeCell ref="E1926:F1926"/>
    <mergeCell ref="E1927:F1927"/>
    <mergeCell ref="E1928:F1928"/>
    <mergeCell ref="E1929:F1929"/>
    <mergeCell ref="E1930:F1930"/>
    <mergeCell ref="E1931:F1931"/>
    <mergeCell ref="H1933:I1933"/>
    <mergeCell ref="E1936:F1936"/>
    <mergeCell ref="E1937:F1937"/>
    <mergeCell ref="E1938:F1938"/>
    <mergeCell ref="E1939:F1939"/>
    <mergeCell ref="E1940:F1940"/>
    <mergeCell ref="E1941:F1941"/>
    <mergeCell ref="E1942:F1942"/>
    <mergeCell ref="E1943:F1943"/>
    <mergeCell ref="H1945:I1945"/>
    <mergeCell ref="E1948:F1948"/>
    <mergeCell ref="E1949:F1949"/>
    <mergeCell ref="E1950:F1950"/>
    <mergeCell ref="E1951:F1951"/>
    <mergeCell ref="E1952:F1952"/>
    <mergeCell ref="E1953:F1953"/>
    <mergeCell ref="E1954:F1954"/>
    <mergeCell ref="E1955:F1955"/>
    <mergeCell ref="H1957:I1957"/>
    <mergeCell ref="E1960:F1960"/>
    <mergeCell ref="E1961:F1961"/>
    <mergeCell ref="E1962:F1962"/>
    <mergeCell ref="E1963:F1963"/>
    <mergeCell ref="E1964:F1964"/>
    <mergeCell ref="E1965:F1965"/>
    <mergeCell ref="E1966:F1966"/>
    <mergeCell ref="H1968:I1968"/>
    <mergeCell ref="E1971:F1971"/>
    <mergeCell ref="E1972:F1972"/>
    <mergeCell ref="E1973:F1973"/>
    <mergeCell ref="E1974:F1974"/>
    <mergeCell ref="E1975:F1975"/>
    <mergeCell ref="E1976:F1976"/>
    <mergeCell ref="E1977:F1977"/>
    <mergeCell ref="H1979:I1979"/>
    <mergeCell ref="E1982:F1982"/>
    <mergeCell ref="E1983:F1983"/>
    <mergeCell ref="E1984:F1984"/>
    <mergeCell ref="E1985:F1985"/>
    <mergeCell ref="E1986:F1986"/>
    <mergeCell ref="E1987:F1987"/>
    <mergeCell ref="E1988:F1988"/>
    <mergeCell ref="H1990:I1990"/>
    <mergeCell ref="E1993:F1993"/>
    <mergeCell ref="E1994:F1994"/>
    <mergeCell ref="E1995:F1995"/>
    <mergeCell ref="E1996:F1996"/>
    <mergeCell ref="E1997:F1997"/>
    <mergeCell ref="E1998:F1998"/>
    <mergeCell ref="E1999:F1999"/>
    <mergeCell ref="E2000:F2000"/>
    <mergeCell ref="H2002:I2002"/>
    <mergeCell ref="E2005:F2005"/>
    <mergeCell ref="E2006:F2006"/>
    <mergeCell ref="E2007:F2007"/>
    <mergeCell ref="E2008:F2008"/>
    <mergeCell ref="E2009:F2009"/>
    <mergeCell ref="E2010:F2010"/>
    <mergeCell ref="E2011:F2011"/>
    <mergeCell ref="H2013:I2013"/>
    <mergeCell ref="E2016:F2016"/>
    <mergeCell ref="E2017:F2017"/>
    <mergeCell ref="E2018:F2018"/>
    <mergeCell ref="E2019:F2019"/>
    <mergeCell ref="E2020:F2020"/>
    <mergeCell ref="E2021:F2021"/>
    <mergeCell ref="E2022:F2022"/>
    <mergeCell ref="H2024:I2024"/>
    <mergeCell ref="E2027:F2027"/>
    <mergeCell ref="E2028:F2028"/>
    <mergeCell ref="E2029:F2029"/>
    <mergeCell ref="E2030:F2030"/>
    <mergeCell ref="E2031:F2031"/>
    <mergeCell ref="E2032:F2032"/>
    <mergeCell ref="E2033:F2033"/>
    <mergeCell ref="E2034:F2034"/>
    <mergeCell ref="H2036:I2036"/>
    <mergeCell ref="E2039:F2039"/>
    <mergeCell ref="E2040:F2040"/>
    <mergeCell ref="E2041:F2041"/>
    <mergeCell ref="E2042:F2042"/>
    <mergeCell ref="E2043:F2043"/>
    <mergeCell ref="E2044:F2044"/>
    <mergeCell ref="E2045:F2045"/>
    <mergeCell ref="E2046:F2046"/>
    <mergeCell ref="H2048:I2048"/>
    <mergeCell ref="E2051:F2051"/>
    <mergeCell ref="E2052:F2052"/>
    <mergeCell ref="E2053:F2053"/>
    <mergeCell ref="E2054:F2054"/>
    <mergeCell ref="E2055:F2055"/>
    <mergeCell ref="E2056:F2056"/>
    <mergeCell ref="E2057:F2057"/>
    <mergeCell ref="E2058:F2058"/>
    <mergeCell ref="E2059:F2059"/>
    <mergeCell ref="E2060:F2060"/>
    <mergeCell ref="H2062:I2062"/>
    <mergeCell ref="E2065:F2065"/>
    <mergeCell ref="E2066:F2066"/>
    <mergeCell ref="E2067:F2067"/>
    <mergeCell ref="E2068:F2068"/>
    <mergeCell ref="E2069:F2069"/>
    <mergeCell ref="E2070:F2070"/>
    <mergeCell ref="H2072:I2072"/>
    <mergeCell ref="E2075:F2075"/>
    <mergeCell ref="E2076:F2076"/>
    <mergeCell ref="E2077:F2077"/>
    <mergeCell ref="E2078:F2078"/>
    <mergeCell ref="E2079:F2079"/>
    <mergeCell ref="E2080:F2080"/>
    <mergeCell ref="E2081:F2081"/>
    <mergeCell ref="E2082:F2082"/>
    <mergeCell ref="H2084:I2084"/>
    <mergeCell ref="E2087:F2087"/>
    <mergeCell ref="E2088:F2088"/>
    <mergeCell ref="E2089:F2089"/>
    <mergeCell ref="E2090:F2090"/>
    <mergeCell ref="E2091:F2091"/>
    <mergeCell ref="E2092:F2092"/>
    <mergeCell ref="E2093:F2093"/>
    <mergeCell ref="E2094:F2094"/>
    <mergeCell ref="H2096:I2096"/>
    <mergeCell ref="F2099:G2099"/>
    <mergeCell ref="E2100:F2100"/>
    <mergeCell ref="E2101:F2101"/>
    <mergeCell ref="E2102:F2102"/>
    <mergeCell ref="E2103:F2103"/>
    <mergeCell ref="H2105:I2105"/>
    <mergeCell ref="E2108:F2108"/>
    <mergeCell ref="E2109:F2109"/>
    <mergeCell ref="E2110:F2110"/>
    <mergeCell ref="E2111:F2111"/>
    <mergeCell ref="E2112:F2112"/>
    <mergeCell ref="E2113:F2113"/>
    <mergeCell ref="E2114:F2114"/>
    <mergeCell ref="E2115:F2115"/>
    <mergeCell ref="E2116:F2116"/>
    <mergeCell ref="H2118:I2118"/>
    <mergeCell ref="E2121:F2121"/>
    <mergeCell ref="E2122:F2122"/>
    <mergeCell ref="E2123:F2123"/>
    <mergeCell ref="E2124:F2124"/>
    <mergeCell ref="E2125:F2125"/>
    <mergeCell ref="E2126:F2126"/>
    <mergeCell ref="H2128:I2128"/>
    <mergeCell ref="E2131:F2131"/>
    <mergeCell ref="E2132:F2132"/>
    <mergeCell ref="E2133:F2133"/>
    <mergeCell ref="E2134:F2134"/>
    <mergeCell ref="E2135:F2135"/>
    <mergeCell ref="E2136:F2136"/>
    <mergeCell ref="H2138:I2138"/>
    <mergeCell ref="E2141:F2141"/>
    <mergeCell ref="E2142:F2142"/>
    <mergeCell ref="E2143:F2143"/>
    <mergeCell ref="E2144:F2144"/>
    <mergeCell ref="E2145:F2145"/>
    <mergeCell ref="E2146:F2146"/>
    <mergeCell ref="H2148:I2148"/>
    <mergeCell ref="E2151:F2151"/>
    <mergeCell ref="E2152:F2152"/>
    <mergeCell ref="E2153:F2153"/>
    <mergeCell ref="E2154:F2154"/>
    <mergeCell ref="E2155:F2155"/>
    <mergeCell ref="E2156:F2156"/>
    <mergeCell ref="E2157:F2157"/>
    <mergeCell ref="H2159:I2159"/>
    <mergeCell ref="E2162:F2162"/>
    <mergeCell ref="E2163:F2163"/>
    <mergeCell ref="E2164:F2164"/>
    <mergeCell ref="E2165:F2165"/>
    <mergeCell ref="E2166:F2166"/>
    <mergeCell ref="E2167:F2167"/>
    <mergeCell ref="H2169:I2169"/>
    <mergeCell ref="E2172:F2172"/>
    <mergeCell ref="E2173:F2173"/>
    <mergeCell ref="E2174:F2174"/>
    <mergeCell ref="E2175:F2175"/>
    <mergeCell ref="E2176:F2176"/>
    <mergeCell ref="E2177:F2177"/>
    <mergeCell ref="H2179:I2179"/>
    <mergeCell ref="E2182:F2182"/>
    <mergeCell ref="E2183:F2183"/>
    <mergeCell ref="E2184:F2184"/>
    <mergeCell ref="E2185:F2185"/>
    <mergeCell ref="E2186:F2186"/>
    <mergeCell ref="E2187:F2187"/>
    <mergeCell ref="H2189:I2189"/>
    <mergeCell ref="E2192:F2192"/>
    <mergeCell ref="E2193:F2193"/>
    <mergeCell ref="E2194:F2194"/>
    <mergeCell ref="E2195:F2195"/>
    <mergeCell ref="E2196:F2196"/>
    <mergeCell ref="E2197:F2197"/>
    <mergeCell ref="H2199:I2199"/>
    <mergeCell ref="E2202:F2202"/>
    <mergeCell ref="E2203:F2203"/>
    <mergeCell ref="E2204:F2204"/>
    <mergeCell ref="E2205:F2205"/>
    <mergeCell ref="E2206:F2206"/>
    <mergeCell ref="E2207:F2207"/>
    <mergeCell ref="H2209:I2209"/>
    <mergeCell ref="E2212:F2212"/>
    <mergeCell ref="E2213:F2213"/>
    <mergeCell ref="E2214:F2214"/>
    <mergeCell ref="E2215:F2215"/>
    <mergeCell ref="E2216:F2216"/>
    <mergeCell ref="E2217:F2217"/>
    <mergeCell ref="H2219:I2219"/>
    <mergeCell ref="E2222:F2222"/>
    <mergeCell ref="E2223:F2223"/>
    <mergeCell ref="E2224:F2224"/>
    <mergeCell ref="E2225:F2225"/>
    <mergeCell ref="E2226:F2226"/>
    <mergeCell ref="E2227:F2227"/>
    <mergeCell ref="H2229:I2229"/>
    <mergeCell ref="E2232:F2232"/>
    <mergeCell ref="E2233:F2233"/>
    <mergeCell ref="E2234:F2234"/>
    <mergeCell ref="E2235:F2235"/>
    <mergeCell ref="E2236:F2236"/>
    <mergeCell ref="E2237:F2237"/>
    <mergeCell ref="H2239:I2239"/>
    <mergeCell ref="E2242:F2242"/>
    <mergeCell ref="E2243:F2243"/>
    <mergeCell ref="E2244:F2244"/>
    <mergeCell ref="E2245:F2245"/>
    <mergeCell ref="E2246:F2246"/>
    <mergeCell ref="E2247:F2247"/>
    <mergeCell ref="H2249:I2249"/>
    <mergeCell ref="F2252:G2252"/>
    <mergeCell ref="E2253:F2253"/>
    <mergeCell ref="E2254:F2254"/>
    <mergeCell ref="E2255:F2255"/>
    <mergeCell ref="E2256:F2256"/>
    <mergeCell ref="E2257:F2257"/>
    <mergeCell ref="H2259:I2259"/>
    <mergeCell ref="E2262:F2262"/>
    <mergeCell ref="E2263:F2263"/>
    <mergeCell ref="H2265:I2265"/>
    <mergeCell ref="F2268:G2268"/>
    <mergeCell ref="F2269:G2269"/>
    <mergeCell ref="E2270:F2270"/>
    <mergeCell ref="E2271:F2271"/>
    <mergeCell ref="E2272:F2272"/>
    <mergeCell ref="E2273:F2273"/>
    <mergeCell ref="E2274:F2274"/>
    <mergeCell ref="E2275:F2275"/>
    <mergeCell ref="H2277:I2277"/>
    <mergeCell ref="E2280:F2280"/>
    <mergeCell ref="E2281:F2281"/>
    <mergeCell ref="E2282:F2282"/>
    <mergeCell ref="E2283:F2283"/>
    <mergeCell ref="E2284:F2284"/>
    <mergeCell ref="E2285:F2285"/>
    <mergeCell ref="H2287:I2287"/>
    <mergeCell ref="E2290:F2290"/>
    <mergeCell ref="E2291:F2291"/>
    <mergeCell ref="E2292:F2292"/>
    <mergeCell ref="E2293:F2293"/>
    <mergeCell ref="E2294:F2294"/>
    <mergeCell ref="H2296:I2296"/>
    <mergeCell ref="F2299:G2299"/>
    <mergeCell ref="E2300:F2300"/>
    <mergeCell ref="E2301:F2301"/>
    <mergeCell ref="E2302:F2302"/>
    <mergeCell ref="E2303:F2303"/>
    <mergeCell ref="E2304:F2304"/>
    <mergeCell ref="E2305:F2305"/>
    <mergeCell ref="H2307:I2307"/>
    <mergeCell ref="E2310:F2310"/>
    <mergeCell ref="E2311:F2311"/>
    <mergeCell ref="E2312:F2312"/>
    <mergeCell ref="E2313:F2313"/>
    <mergeCell ref="E2314:F2314"/>
    <mergeCell ref="E2315:F2315"/>
    <mergeCell ref="H2317:I2317"/>
    <mergeCell ref="E2320:F2320"/>
    <mergeCell ref="E2321:F2321"/>
    <mergeCell ref="E2322:F2322"/>
    <mergeCell ref="E2323:F2323"/>
    <mergeCell ref="E2324:F2324"/>
    <mergeCell ref="E2325:F2325"/>
    <mergeCell ref="H2327:I2327"/>
    <mergeCell ref="E2330:F2330"/>
    <mergeCell ref="E2331:F2331"/>
    <mergeCell ref="E2332:F2332"/>
    <mergeCell ref="E2333:F2333"/>
    <mergeCell ref="E2334:F2334"/>
    <mergeCell ref="E2335:F2335"/>
    <mergeCell ref="H2337:I2337"/>
    <mergeCell ref="E2340:F2340"/>
    <mergeCell ref="E2341:F2341"/>
    <mergeCell ref="E2342:F2342"/>
    <mergeCell ref="E2343:F2343"/>
    <mergeCell ref="E2344:F2344"/>
    <mergeCell ref="E2345:F2345"/>
    <mergeCell ref="H2347:I2347"/>
    <mergeCell ref="E2350:F2350"/>
    <mergeCell ref="E2351:F2351"/>
    <mergeCell ref="E2352:F2352"/>
    <mergeCell ref="E2353:F2353"/>
    <mergeCell ref="E2354:F2354"/>
    <mergeCell ref="E2355:F2355"/>
    <mergeCell ref="H2357:I2357"/>
    <mergeCell ref="E2360:F2360"/>
    <mergeCell ref="E2361:F2361"/>
    <mergeCell ref="E2362:F2362"/>
    <mergeCell ref="E2363:F2363"/>
    <mergeCell ref="E2364:F2364"/>
    <mergeCell ref="H2366:I2366"/>
    <mergeCell ref="F2369:G2369"/>
    <mergeCell ref="E2370:F2370"/>
    <mergeCell ref="E2371:F2371"/>
    <mergeCell ref="E2372:F2372"/>
    <mergeCell ref="E2373:F2373"/>
    <mergeCell ref="E2374:F2374"/>
    <mergeCell ref="E2375:F2375"/>
    <mergeCell ref="H2377:I2377"/>
    <mergeCell ref="E2380:F2380"/>
    <mergeCell ref="E2381:F2381"/>
    <mergeCell ref="E2382:F2382"/>
    <mergeCell ref="E2383:F2383"/>
    <mergeCell ref="E2384:F2384"/>
    <mergeCell ref="H2386:I2386"/>
    <mergeCell ref="E2389:F2389"/>
    <mergeCell ref="E2390:F2390"/>
    <mergeCell ref="E2391:F2391"/>
    <mergeCell ref="E2392:F2392"/>
    <mergeCell ref="E2393:F2393"/>
    <mergeCell ref="H2395:I2395"/>
    <mergeCell ref="E2398:F2398"/>
    <mergeCell ref="E2399:F2399"/>
    <mergeCell ref="E2400:F2400"/>
    <mergeCell ref="E2401:F2401"/>
    <mergeCell ref="E2402:F2402"/>
    <mergeCell ref="H2404:I2404"/>
    <mergeCell ref="E2407:F2407"/>
    <mergeCell ref="E2408:F2408"/>
    <mergeCell ref="E2409:F2409"/>
    <mergeCell ref="E2410:F2410"/>
    <mergeCell ref="E2411:F2411"/>
    <mergeCell ref="H2413:I2413"/>
    <mergeCell ref="E2416:F2416"/>
    <mergeCell ref="E2417:F2417"/>
    <mergeCell ref="E2418:F2418"/>
    <mergeCell ref="E2419:F2419"/>
    <mergeCell ref="E2420:F2420"/>
    <mergeCell ref="H2422:I2422"/>
    <mergeCell ref="E2425:F2425"/>
    <mergeCell ref="E2426:F2426"/>
    <mergeCell ref="E2427:F2427"/>
    <mergeCell ref="E2428:F2428"/>
    <mergeCell ref="E2429:F2429"/>
    <mergeCell ref="H2431:I2431"/>
    <mergeCell ref="E2434:F2434"/>
    <mergeCell ref="E2435:F2435"/>
    <mergeCell ref="E2436:F2436"/>
    <mergeCell ref="E2437:F2437"/>
    <mergeCell ref="E2438:F2438"/>
    <mergeCell ref="E2439:F2439"/>
    <mergeCell ref="H2441:I2441"/>
    <mergeCell ref="E2444:F2444"/>
    <mergeCell ref="E2445:F2445"/>
    <mergeCell ref="E2446:F2446"/>
    <mergeCell ref="E2447:F2447"/>
    <mergeCell ref="E2448:F2448"/>
    <mergeCell ref="H2450:I2450"/>
    <mergeCell ref="E2453:F2453"/>
    <mergeCell ref="E2454:F2454"/>
    <mergeCell ref="E2455:F2455"/>
    <mergeCell ref="E2456:F2456"/>
    <mergeCell ref="E2457:F2457"/>
    <mergeCell ref="H2459:I2459"/>
    <mergeCell ref="E2462:F2462"/>
    <mergeCell ref="E2463:F2463"/>
    <mergeCell ref="E2464:F2464"/>
    <mergeCell ref="E2465:F2465"/>
    <mergeCell ref="E2466:F2466"/>
    <mergeCell ref="H2468:I2468"/>
    <mergeCell ref="F2471:G2471"/>
    <mergeCell ref="E2472:F2472"/>
    <mergeCell ref="E2473:F2473"/>
    <mergeCell ref="E2474:F2474"/>
    <mergeCell ref="E2475:F2475"/>
    <mergeCell ref="E2476:F2476"/>
    <mergeCell ref="E2477:F2477"/>
    <mergeCell ref="H2479:I2479"/>
    <mergeCell ref="E2482:F2482"/>
    <mergeCell ref="E2483:F2483"/>
    <mergeCell ref="E2484:F2484"/>
    <mergeCell ref="E2485:F2485"/>
    <mergeCell ref="E2486:F2486"/>
    <mergeCell ref="E2487:F2487"/>
    <mergeCell ref="H2489:I2489"/>
    <mergeCell ref="E2492:F2492"/>
    <mergeCell ref="E2493:F2493"/>
    <mergeCell ref="E2494:F2494"/>
    <mergeCell ref="E2495:F2495"/>
    <mergeCell ref="E2496:F2496"/>
    <mergeCell ref="E2497:F2497"/>
    <mergeCell ref="H2499:I2499"/>
    <mergeCell ref="E2502:F2502"/>
    <mergeCell ref="E2503:F2503"/>
    <mergeCell ref="E2504:F2504"/>
    <mergeCell ref="E2505:F2505"/>
    <mergeCell ref="E2506:F2506"/>
    <mergeCell ref="E2507:F2507"/>
    <mergeCell ref="H2509:I2509"/>
    <mergeCell ref="F2512:G2512"/>
    <mergeCell ref="E2513:F2513"/>
    <mergeCell ref="E2514:F2514"/>
    <mergeCell ref="E2515:F2515"/>
    <mergeCell ref="E2516:F2516"/>
    <mergeCell ref="H2518:I2518"/>
    <mergeCell ref="E2521:F2521"/>
    <mergeCell ref="E2522:F2522"/>
    <mergeCell ref="E2523:F2523"/>
    <mergeCell ref="E2524:F2524"/>
    <mergeCell ref="E2525:F2525"/>
    <mergeCell ref="E2526:F2526"/>
    <mergeCell ref="H2528:I2528"/>
    <mergeCell ref="E2531:F2531"/>
    <mergeCell ref="E2532:F2532"/>
    <mergeCell ref="E2533:F2533"/>
    <mergeCell ref="E2534:F2534"/>
    <mergeCell ref="E2535:F2535"/>
    <mergeCell ref="H2537:I2537"/>
    <mergeCell ref="E2540:F2540"/>
    <mergeCell ref="E2541:F2541"/>
    <mergeCell ref="E2542:F2542"/>
    <mergeCell ref="E2543:F2543"/>
    <mergeCell ref="E2544:F2544"/>
    <mergeCell ref="E2545:F2545"/>
    <mergeCell ref="H2547:I2547"/>
    <mergeCell ref="E2550:F2550"/>
    <mergeCell ref="E2551:F2551"/>
    <mergeCell ref="E2552:F2552"/>
    <mergeCell ref="E2553:F2553"/>
    <mergeCell ref="H2555:I2555"/>
    <mergeCell ref="E2558:F2558"/>
    <mergeCell ref="E2559:F2559"/>
    <mergeCell ref="E2560:F2560"/>
    <mergeCell ref="E2561:F2561"/>
    <mergeCell ref="H2563:I2563"/>
    <mergeCell ref="E2566:F2566"/>
    <mergeCell ref="E2567:F2567"/>
    <mergeCell ref="E2568:F2568"/>
    <mergeCell ref="E2569:F2569"/>
    <mergeCell ref="E2570:F2570"/>
    <mergeCell ref="E2571:F2571"/>
    <mergeCell ref="H2573:I2573"/>
    <mergeCell ref="F2576:G2576"/>
    <mergeCell ref="E2577:F2577"/>
    <mergeCell ref="E2578:F2578"/>
    <mergeCell ref="E2579:F2579"/>
    <mergeCell ref="E2580:F2580"/>
    <mergeCell ref="E2581:F2581"/>
    <mergeCell ref="H2583:I2583"/>
    <mergeCell ref="E2586:F2586"/>
    <mergeCell ref="E2587:F2587"/>
    <mergeCell ref="E2588:F2588"/>
    <mergeCell ref="E2589:F2589"/>
    <mergeCell ref="E2590:F2590"/>
    <mergeCell ref="E2591:F2591"/>
    <mergeCell ref="E2592:F2592"/>
    <mergeCell ref="H2594:I2594"/>
    <mergeCell ref="E2597:F2597"/>
    <mergeCell ref="E2598:F2598"/>
    <mergeCell ref="E2599:F2599"/>
    <mergeCell ref="E2600:F2600"/>
    <mergeCell ref="E2601:F2601"/>
    <mergeCell ref="H2603:I2603"/>
    <mergeCell ref="E2606:F2606"/>
    <mergeCell ref="E2607:F2607"/>
    <mergeCell ref="E2608:F2608"/>
    <mergeCell ref="E2609:F2609"/>
    <mergeCell ref="E2610:F2610"/>
    <mergeCell ref="E2611:F2611"/>
    <mergeCell ref="H2613:I2613"/>
    <mergeCell ref="E2616:F2616"/>
    <mergeCell ref="E2617:F2617"/>
    <mergeCell ref="E2618:F2618"/>
    <mergeCell ref="E2619:F2619"/>
    <mergeCell ref="E2620:F2620"/>
    <mergeCell ref="E2621:F2621"/>
    <mergeCell ref="H2623:I2623"/>
    <mergeCell ref="E2626:F2626"/>
    <mergeCell ref="E2627:F2627"/>
    <mergeCell ref="H2629:I2629"/>
    <mergeCell ref="F2632:G2632"/>
    <mergeCell ref="E2633:F2633"/>
    <mergeCell ref="E2634:F2634"/>
    <mergeCell ref="E2635:F2635"/>
    <mergeCell ref="E2636:F2636"/>
    <mergeCell ref="E2637:F2637"/>
    <mergeCell ref="E2638:F2638"/>
    <mergeCell ref="E2639:F2639"/>
    <mergeCell ref="E2640:F2640"/>
    <mergeCell ref="E2641:F2641"/>
    <mergeCell ref="E2642:F2642"/>
    <mergeCell ref="E2643:F2643"/>
    <mergeCell ref="E2644:F2644"/>
    <mergeCell ref="A2645:J2645"/>
    <mergeCell ref="E2646:F2646"/>
    <mergeCell ref="E2647:F2647"/>
    <mergeCell ref="E2648:F2648"/>
    <mergeCell ref="E2649:F2649"/>
    <mergeCell ref="E2650:F2650"/>
    <mergeCell ref="E2651:F2651"/>
    <mergeCell ref="E2652:F2652"/>
    <mergeCell ref="E2653:F2653"/>
    <mergeCell ref="E2654:F2654"/>
    <mergeCell ref="E2655:F2655"/>
    <mergeCell ref="H2657:I2657"/>
    <mergeCell ref="E2660:F2660"/>
    <mergeCell ref="E2661:F2661"/>
    <mergeCell ref="E2662:F2662"/>
    <mergeCell ref="E2663:F2663"/>
    <mergeCell ref="E2664:F2664"/>
    <mergeCell ref="E2665:F2665"/>
    <mergeCell ref="E2666:F2666"/>
    <mergeCell ref="E2667:F2667"/>
    <mergeCell ref="E2668:F2668"/>
    <mergeCell ref="E2669:F2669"/>
    <mergeCell ref="E2670:F2670"/>
    <mergeCell ref="E2671:F2671"/>
    <mergeCell ref="E2672:F2672"/>
    <mergeCell ref="E2673:F2673"/>
    <mergeCell ref="E2694:F2694"/>
    <mergeCell ref="E2695:F2695"/>
    <mergeCell ref="E2696:F2696"/>
    <mergeCell ref="H2698:I2698"/>
    <mergeCell ref="E2674:F2674"/>
    <mergeCell ref="E2675:F2675"/>
    <mergeCell ref="E2676:F2676"/>
    <mergeCell ref="E2677:F2677"/>
    <mergeCell ref="E2678:F2678"/>
    <mergeCell ref="E2679:F2679"/>
    <mergeCell ref="E2680:F2680"/>
    <mergeCell ref="E2681:F2681"/>
    <mergeCell ref="E2682:F2682"/>
    <mergeCell ref="E2683:F2683"/>
    <mergeCell ref="E2684:F2684"/>
    <mergeCell ref="E2685:F2685"/>
    <mergeCell ref="E2686:F2686"/>
    <mergeCell ref="E2687:F2687"/>
    <mergeCell ref="E2688:F2688"/>
    <mergeCell ref="H2690:I2690"/>
    <mergeCell ref="F2693:G2693"/>
  </mergeCells>
  <pageMargins left="0.511811024" right="0.511811024" top="0.78740157499999996" bottom="0.78740157499999996" header="0.31496062000000002" footer="0.31496062000000002"/>
  <pageSetup paperSize="9" scale="6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86"/>
  <sheetViews>
    <sheetView view="pageBreakPreview" zoomScale="85" zoomScaleNormal="100" zoomScaleSheetLayoutView="85" workbookViewId="0">
      <selection activeCell="H12" sqref="H12"/>
    </sheetView>
  </sheetViews>
  <sheetFormatPr defaultColWidth="9" defaultRowHeight="14.25"/>
  <cols>
    <col min="1" max="1" width="8" style="1" customWidth="1"/>
    <col min="2" max="2" width="61.875" style="172" customWidth="1"/>
    <col min="3" max="3" width="8" style="1" customWidth="1"/>
    <col min="4" max="4" width="29.5" style="170" customWidth="1"/>
    <col min="5" max="5" width="9" style="1"/>
    <col min="6" max="16384" width="9" style="19"/>
  </cols>
  <sheetData>
    <row r="1" spans="1:16" s="5" customFormat="1" ht="15">
      <c r="A1" s="2"/>
      <c r="B1" s="171"/>
      <c r="C1" s="3"/>
      <c r="D1" s="3"/>
      <c r="E1" s="4"/>
      <c r="F1" s="3"/>
      <c r="G1" s="3"/>
      <c r="H1" s="3"/>
      <c r="I1" s="4"/>
      <c r="J1" s="3"/>
      <c r="K1" s="3"/>
      <c r="L1" s="3"/>
      <c r="M1" s="3"/>
      <c r="N1" s="3"/>
      <c r="O1" s="4"/>
    </row>
    <row r="2" spans="1:16" s="5" customFormat="1" ht="15.75">
      <c r="A2" s="349" t="s">
        <v>717</v>
      </c>
      <c r="B2" s="350"/>
      <c r="C2" s="94"/>
      <c r="D2" s="95"/>
      <c r="E2" s="8"/>
      <c r="F2" s="7"/>
      <c r="G2" s="7"/>
      <c r="H2" s="7"/>
      <c r="I2" s="8"/>
      <c r="J2" s="7"/>
      <c r="K2" s="7"/>
      <c r="L2" s="7"/>
      <c r="M2" s="7"/>
      <c r="N2" s="7"/>
      <c r="O2" s="8"/>
    </row>
    <row r="3" spans="1:16" s="5" customFormat="1" ht="15" customHeight="1">
      <c r="A3" s="352" t="s">
        <v>718</v>
      </c>
      <c r="B3" s="353"/>
      <c r="C3" s="353"/>
      <c r="D3" s="97"/>
      <c r="E3" s="11"/>
      <c r="F3" s="10"/>
      <c r="G3" s="10"/>
      <c r="H3" s="10"/>
      <c r="I3" s="11"/>
      <c r="J3" s="10"/>
      <c r="K3" s="10"/>
      <c r="L3" s="10"/>
      <c r="M3" s="10"/>
      <c r="N3" s="10"/>
      <c r="O3" s="11"/>
    </row>
    <row r="4" spans="1:16" s="5" customFormat="1" ht="15.75" thickBot="1">
      <c r="A4" s="12"/>
      <c r="B4" s="13"/>
      <c r="C4" s="14"/>
      <c r="D4" s="13"/>
      <c r="E4" s="15"/>
      <c r="F4" s="13"/>
      <c r="G4" s="13"/>
      <c r="H4" s="13"/>
      <c r="I4" s="15"/>
      <c r="J4" s="13"/>
      <c r="K4" s="13"/>
      <c r="L4" s="13"/>
      <c r="M4" s="14"/>
      <c r="N4" s="14"/>
      <c r="O4" s="16"/>
    </row>
    <row r="5" spans="1:16" ht="28.5" customHeight="1">
      <c r="A5" s="430" t="s">
        <v>1888</v>
      </c>
      <c r="B5" s="431"/>
      <c r="C5" s="431"/>
      <c r="D5" s="431"/>
      <c r="E5" s="432"/>
      <c r="F5" s="165"/>
      <c r="G5" s="165"/>
      <c r="H5" s="165"/>
      <c r="I5" s="166"/>
      <c r="J5" s="17"/>
      <c r="K5" s="17"/>
      <c r="L5" s="17"/>
      <c r="M5" s="17"/>
      <c r="N5" s="17"/>
      <c r="O5" s="18"/>
      <c r="P5" s="17"/>
    </row>
    <row r="6" spans="1:16" ht="15" customHeight="1">
      <c r="A6" s="20"/>
      <c r="B6" s="225"/>
      <c r="C6" s="185"/>
      <c r="D6" s="185"/>
      <c r="E6" s="21"/>
      <c r="I6" s="21"/>
      <c r="M6" s="22"/>
      <c r="N6" s="22"/>
      <c r="O6" s="23"/>
    </row>
    <row r="7" spans="1:16" ht="15.75" customHeight="1">
      <c r="A7" s="389" t="s">
        <v>2645</v>
      </c>
      <c r="B7" s="390"/>
      <c r="C7" s="390"/>
      <c r="D7" s="390"/>
      <c r="E7" s="391"/>
      <c r="F7" s="9"/>
      <c r="G7" s="9"/>
      <c r="H7" s="9"/>
      <c r="I7" s="47"/>
      <c r="J7" s="9"/>
      <c r="K7" s="9"/>
      <c r="L7" s="9"/>
      <c r="M7" s="441"/>
      <c r="N7" s="442"/>
      <c r="O7" s="443"/>
    </row>
    <row r="8" spans="1:16" ht="15.75">
      <c r="A8" s="389"/>
      <c r="B8" s="390"/>
      <c r="C8" s="390"/>
      <c r="D8" s="390"/>
      <c r="E8" s="391"/>
      <c r="F8" s="9"/>
      <c r="G8" s="9"/>
      <c r="H8" s="9"/>
      <c r="I8" s="47"/>
      <c r="J8" s="9"/>
      <c r="K8" s="9"/>
      <c r="L8" s="9"/>
      <c r="M8" s="441"/>
      <c r="N8" s="442"/>
      <c r="O8" s="24"/>
    </row>
    <row r="9" spans="1:16" ht="15.75" customHeight="1">
      <c r="A9" s="433"/>
      <c r="B9" s="434"/>
      <c r="C9" s="434"/>
      <c r="D9" s="434"/>
      <c r="E9" s="435"/>
      <c r="F9" s="138"/>
      <c r="G9" s="138"/>
      <c r="H9" s="138"/>
      <c r="I9" s="140"/>
      <c r="J9" s="9"/>
      <c r="K9" s="9"/>
      <c r="L9" s="9"/>
      <c r="M9" s="25"/>
      <c r="N9" s="26"/>
      <c r="O9" s="24"/>
    </row>
    <row r="10" spans="1:16" ht="31.5" customHeight="1">
      <c r="A10" s="167" t="s">
        <v>708</v>
      </c>
      <c r="B10" s="173" t="s">
        <v>1879</v>
      </c>
      <c r="C10" s="223" t="s">
        <v>21</v>
      </c>
      <c r="D10" s="168" t="s">
        <v>1889</v>
      </c>
      <c r="E10" s="169" t="s">
        <v>1890</v>
      </c>
    </row>
    <row r="11" spans="1:16" s="195" customFormat="1" ht="26.25" customHeight="1">
      <c r="A11" s="277" t="str">
        <f>SINTÉTICO!A13</f>
        <v>1.0</v>
      </c>
      <c r="B11" s="278" t="str">
        <f>SINTÉTICO!D13</f>
        <v>PROJETO EXECUTIVO</v>
      </c>
      <c r="C11" s="279"/>
      <c r="D11" s="280"/>
      <c r="E11" s="282"/>
    </row>
    <row r="12" spans="1:16" s="194" customFormat="1" ht="36.75" customHeight="1">
      <c r="A12" s="191" t="str">
        <f>SINTÉTICO!A14</f>
        <v>1.1</v>
      </c>
      <c r="B12" s="192" t="str">
        <f>SINTÉTICO!D14</f>
        <v>ENGENHEIRO CIVIL DE OBRA PLENO (HORISTA)</v>
      </c>
      <c r="C12" s="268" t="str">
        <f>SINTÉTICO!E14</f>
        <v>H</v>
      </c>
      <c r="D12" s="193" t="s">
        <v>2632</v>
      </c>
      <c r="E12" s="226">
        <f>SINTÉTICO!F14</f>
        <v>35</v>
      </c>
    </row>
    <row r="13" spans="1:16" s="195" customFormat="1" ht="48.75" customHeight="1">
      <c r="A13" s="191" t="str">
        <f>SINTÉTICO!A15</f>
        <v>1.2</v>
      </c>
      <c r="B13" s="192" t="str">
        <f>SINTÉTICO!D15</f>
        <v>LEVANTAMENTO TOPOGRAFICO PLANIALTIMETRICO ATE 1 HECTARE</v>
      </c>
      <c r="C13" s="268" t="str">
        <f>SINTÉTICO!E15</f>
        <v>M²</v>
      </c>
      <c r="D13" s="281" t="s">
        <v>2300</v>
      </c>
      <c r="E13" s="226">
        <f>SINTÉTICO!F15</f>
        <v>665</v>
      </c>
    </row>
    <row r="14" spans="1:16" s="195" customFormat="1" ht="66" customHeight="1">
      <c r="A14" s="191" t="str">
        <f>SINTÉTICO!A16</f>
        <v>1.3</v>
      </c>
      <c r="B14" s="192" t="str">
        <f>SINTÉTICO!D16</f>
        <v>SONDAGEM A PERCUSSÃO</v>
      </c>
      <c r="C14" s="268" t="str">
        <f>SINTÉTICO!E16</f>
        <v>M</v>
      </c>
      <c r="D14" s="281" t="s">
        <v>2552</v>
      </c>
      <c r="E14" s="226">
        <f>SINTÉTICO!F16</f>
        <v>40</v>
      </c>
    </row>
    <row r="15" spans="1:16" s="195" customFormat="1" ht="57" customHeight="1">
      <c r="A15" s="191" t="str">
        <f>SINTÉTICO!A17</f>
        <v>1.4</v>
      </c>
      <c r="B15" s="192" t="str">
        <f>SINTÉTICO!D17</f>
        <v xml:space="preserve">ART DE OBRAS E SERVIÇOS - CREA/AP </v>
      </c>
      <c r="C15" s="268" t="str">
        <f>SINTÉTICO!E17</f>
        <v>UND</v>
      </c>
      <c r="D15" s="281" t="s">
        <v>2480</v>
      </c>
      <c r="E15" s="226">
        <f>SINTÉTICO!F17</f>
        <v>3</v>
      </c>
    </row>
    <row r="16" spans="1:16" s="195" customFormat="1" ht="26.25" customHeight="1">
      <c r="A16" s="277" t="str">
        <f>SINTÉTICO!A18</f>
        <v>2.0</v>
      </c>
      <c r="B16" s="278" t="str">
        <f>SINTÉTICO!D18</f>
        <v>SERVIÇOS PRELIMINARES</v>
      </c>
      <c r="C16" s="279"/>
      <c r="D16" s="280"/>
      <c r="E16" s="282"/>
    </row>
    <row r="17" spans="1:5" s="195" customFormat="1" ht="50.25" customHeight="1">
      <c r="A17" s="191" t="str">
        <f>SINTÉTICO!A19</f>
        <v>2.1</v>
      </c>
      <c r="B17" s="196" t="str">
        <f>SINTÉTICO!D19</f>
        <v>FORNECIMENTO E INSTALAÇÃO DE PLACA DE OBRA COM CHAPA GALVANIZADA E ESTRUTURA DE MADEIRA. AF_03/2022_PS</v>
      </c>
      <c r="C17" s="267" t="str">
        <f>SINTÉTICO!E19</f>
        <v>M2</v>
      </c>
      <c r="D17" s="281" t="s">
        <v>2302</v>
      </c>
      <c r="E17" s="283">
        <f>SINTÉTICO!F19</f>
        <v>6.48</v>
      </c>
    </row>
    <row r="18" spans="1:5" s="195" customFormat="1" ht="43.5" customHeight="1">
      <c r="A18" s="191" t="str">
        <f>SINTÉTICO!A20</f>
        <v>2.2</v>
      </c>
      <c r="B18" s="196" t="str">
        <f>SINTÉTICO!D20</f>
        <v>TAPUME COM TELHA METÁLICA. AF_03/2024</v>
      </c>
      <c r="C18" s="267" t="str">
        <f>SINTÉTICO!E20</f>
        <v>M2</v>
      </c>
      <c r="D18" s="281" t="s">
        <v>1891</v>
      </c>
      <c r="E18" s="283">
        <f>SINTÉTICO!F20</f>
        <v>196.68</v>
      </c>
    </row>
    <row r="19" spans="1:5" s="195" customFormat="1" ht="57.75" customHeight="1">
      <c r="A19" s="191" t="str">
        <f>SINTÉTICO!A21</f>
        <v>2.3</v>
      </c>
      <c r="B19" s="196" t="str">
        <f>SINTÉTICO!D21</f>
        <v>ENTRADA DE ENERGIA ELÉTRICA, AÉREA, TRIFÁSICA, COM CAIXA DE EMBUTIR, CABO DE 10 MM2 E DISJUNTOR DIN 50A (NÃO INCLUSO O POSTE DE CONCRETO). AF_07/2020</v>
      </c>
      <c r="C19" s="267" t="str">
        <f>SINTÉTICO!E21</f>
        <v>UN</v>
      </c>
      <c r="D19" s="281" t="s">
        <v>1891</v>
      </c>
      <c r="E19" s="283">
        <f>SINTÉTICO!F21</f>
        <v>1</v>
      </c>
    </row>
    <row r="20" spans="1:5" s="195" customFormat="1" ht="33" customHeight="1">
      <c r="A20" s="191" t="str">
        <f>SINTÉTICO!A22</f>
        <v>2.4</v>
      </c>
      <c r="B20" s="196" t="str">
        <f>SINTÉTICO!D22</f>
        <v>INSTALACAO PROVISORIA DE AGUA E ESGOTO</v>
      </c>
      <c r="C20" s="267" t="str">
        <f>SINTÉTICO!E22</f>
        <v>PT</v>
      </c>
      <c r="D20" s="281" t="s">
        <v>1891</v>
      </c>
      <c r="E20" s="283">
        <f>SINTÉTICO!F22</f>
        <v>1</v>
      </c>
    </row>
    <row r="21" spans="1:5" s="195" customFormat="1" ht="33" customHeight="1">
      <c r="A21" s="191" t="str">
        <f>SINTÉTICO!A23</f>
        <v>2.5</v>
      </c>
      <c r="B21" s="196" t="str">
        <f>SINTÉTICO!D23</f>
        <v>BARRACÃO PARA OBRAS DE MÉDIO PORTE REAPROVEITAMENTO 2 VEZES</v>
      </c>
      <c r="C21" s="267" t="str">
        <f>SINTÉTICO!E23</f>
        <v>M2</v>
      </c>
      <c r="D21" s="281" t="s">
        <v>1891</v>
      </c>
      <c r="E21" s="283">
        <f>SINTÉTICO!F23</f>
        <v>20</v>
      </c>
    </row>
    <row r="22" spans="1:5" s="195" customFormat="1" ht="60.75" customHeight="1">
      <c r="A22" s="191" t="s">
        <v>2590</v>
      </c>
      <c r="B22" s="196" t="str">
        <f>SINTÉTICO!D24</f>
        <v>LOCAÇÃO CONVENCIONAL DE OBRA, UTILIZANDO GABARITO DE TÁBUAS CORRIDAS PONTALETADAS A CADA 2,00M - 2 UTILIZAÇÕES. AF_03/2024</v>
      </c>
      <c r="C22" s="267" t="str">
        <f>SINTÉTICO!E24</f>
        <v>M</v>
      </c>
      <c r="D22" s="281" t="s">
        <v>1891</v>
      </c>
      <c r="E22" s="283">
        <f>SINTÉTICO!F24</f>
        <v>85.4</v>
      </c>
    </row>
    <row r="23" spans="1:5" s="195" customFormat="1" ht="54.75" customHeight="1">
      <c r="A23" s="191" t="s">
        <v>2643</v>
      </c>
      <c r="B23" s="196" t="str">
        <f>SINTÉTICO!D25</f>
        <v>LIMPEZA MECANIZADA DE CAMADA VEGETAL, VEGETAÇÃO E PEQUENAS ÁRVORES (DIÂMETRO DE TRONCO MENOR QUE 0,20 M), COM TRATOR DE ESTEIRAS</v>
      </c>
      <c r="C23" s="267" t="str">
        <f>SINTÉTICO!E25</f>
        <v xml:space="preserve">M2 </v>
      </c>
      <c r="D23" s="281" t="s">
        <v>1891</v>
      </c>
      <c r="E23" s="283">
        <f>SINTÉTICO!F25</f>
        <v>450</v>
      </c>
    </row>
    <row r="24" spans="1:5" s="195" customFormat="1" ht="26.25" customHeight="1">
      <c r="A24" s="277" t="str">
        <f>SINTÉTICO!A26</f>
        <v>3.0</v>
      </c>
      <c r="B24" s="278" t="str">
        <f>SINTÉTICO!D26</f>
        <v>ADMINISTRAÇÃO LOCAL</v>
      </c>
      <c r="C24" s="279"/>
      <c r="D24" s="280"/>
      <c r="E24" s="282"/>
    </row>
    <row r="25" spans="1:5" s="195" customFormat="1" ht="56.25" customHeight="1">
      <c r="A25" s="191" t="str">
        <f>SINTÉTICO!A27</f>
        <v>3.1</v>
      </c>
      <c r="B25" s="196" t="str">
        <f>SINTÉTICO!D27</f>
        <v>ALMOXARIFE COM ENCARGOS COMPLEMENTARES</v>
      </c>
      <c r="C25" s="267" t="str">
        <f>SINTÉTICO!E27</f>
        <v>MÊS</v>
      </c>
      <c r="D25" s="281" t="s">
        <v>2560</v>
      </c>
      <c r="E25" s="283">
        <f>SINTÉTICO!F27</f>
        <v>4</v>
      </c>
    </row>
    <row r="26" spans="1:5" s="195" customFormat="1" ht="52.5" customHeight="1">
      <c r="A26" s="191" t="str">
        <f>SINTÉTICO!A28</f>
        <v>3.2</v>
      </c>
      <c r="B26" s="196" t="str">
        <f>SINTÉTICO!D28</f>
        <v>ENCARREGADO GERAL DE OBRAS COM ENCARGOS COMPLEMENTARES</v>
      </c>
      <c r="C26" s="267" t="str">
        <f>SINTÉTICO!E28</f>
        <v>MÊS</v>
      </c>
      <c r="D26" s="281" t="s">
        <v>2560</v>
      </c>
      <c r="E26" s="283">
        <f>SINTÉTICO!F28</f>
        <v>4</v>
      </c>
    </row>
    <row r="27" spans="1:5" s="195" customFormat="1" ht="63.75" customHeight="1">
      <c r="A27" s="191" t="str">
        <f>SINTÉTICO!A29</f>
        <v>3.3</v>
      </c>
      <c r="B27" s="196" t="str">
        <f>SINTÉTICO!D29</f>
        <v>ENGENHEIRO CIVIL DE OBRA PLENO COM ENCARGOS COMPLEMENTARES</v>
      </c>
      <c r="C27" s="267" t="str">
        <f>SINTÉTICO!E29</f>
        <v>H</v>
      </c>
      <c r="D27" s="281" t="s">
        <v>2635</v>
      </c>
      <c r="E27" s="283">
        <f>SINTÉTICO!F29</f>
        <v>160</v>
      </c>
    </row>
    <row r="28" spans="1:5" s="195" customFormat="1" ht="26.25" customHeight="1">
      <c r="A28" s="277" t="str">
        <f>SINTÉTICO!A30</f>
        <v>4.0</v>
      </c>
      <c r="B28" s="278" t="str">
        <f>SINTÉTICO!D30</f>
        <v xml:space="preserve">MOVIMENTO DE TERRA </v>
      </c>
      <c r="C28" s="279"/>
      <c r="D28" s="280"/>
      <c r="E28" s="282"/>
    </row>
    <row r="29" spans="1:5" s="195" customFormat="1" ht="67.5" customHeight="1">
      <c r="A29" s="191" t="str">
        <f>SINTÉTICO!A31</f>
        <v>4.1</v>
      </c>
      <c r="B29" s="196" t="str">
        <f>SINTÉTICO!D31</f>
        <v>ESCAVAÇÃO MECANIZADA PARA VIGA BALDRAME OU SAPATA CORRIDA COM MINI-ESCAVADEIRA (INCLUINDO ESCAVAÇÃO PARA COLOCAÇÃO DE FÔRMAS). AF_01/2024</v>
      </c>
      <c r="C29" s="267" t="str">
        <f>SINTÉTICO!E31</f>
        <v>M3</v>
      </c>
      <c r="D29" s="281" t="s">
        <v>1891</v>
      </c>
      <c r="E29" s="283">
        <f>SINTÉTICO!F31</f>
        <v>23.47</v>
      </c>
    </row>
    <row r="30" spans="1:5" s="195" customFormat="1" ht="58.5" customHeight="1">
      <c r="A30" s="191" t="str">
        <f>SINTÉTICO!A32</f>
        <v>4.2</v>
      </c>
      <c r="B30" s="196" t="str">
        <f>SINTÉTICO!D32</f>
        <v>PREPARO DE FUNDO DE VALA COM LARGURA MAIOR OU IGUAL A 1,5 M E MENOR QUE 2,5 M (ACERTO DO SOLO NATURAL). AF_08/2020</v>
      </c>
      <c r="C30" s="267" t="str">
        <f>SINTÉTICO!E32</f>
        <v>M2</v>
      </c>
      <c r="D30" s="281" t="s">
        <v>1891</v>
      </c>
      <c r="E30" s="283">
        <f>SINTÉTICO!F32</f>
        <v>10.145</v>
      </c>
    </row>
    <row r="31" spans="1:5" s="195" customFormat="1" ht="49.5" customHeight="1">
      <c r="A31" s="191" t="str">
        <f>SINTÉTICO!A33</f>
        <v>4.3</v>
      </c>
      <c r="B31" s="196" t="str">
        <f>SINTÉTICO!D33</f>
        <v>PREPARO DE FUNDO DE VALA COM LARGURA MENOR QUE 1,5 M (ACERTO DO SOLO NATURAL). AF_08/2020</v>
      </c>
      <c r="C31" s="267" t="str">
        <f>SINTÉTICO!E33</f>
        <v>M2</v>
      </c>
      <c r="D31" s="281" t="s">
        <v>1891</v>
      </c>
      <c r="E31" s="283">
        <f>SINTÉTICO!F33</f>
        <v>7.95</v>
      </c>
    </row>
    <row r="32" spans="1:5" s="195" customFormat="1" ht="80.25" customHeight="1">
      <c r="A32" s="191" t="str">
        <f>SINTÉTICO!A34</f>
        <v>4.4</v>
      </c>
      <c r="B32" s="196" t="str">
        <f>SINTÉTICO!D34</f>
        <v>REATERRO MECANIZADO DE VALA COM RETROESCAVADEIRA (CAPACIDADE DA CAÇAMBA DA RETRO: 0,26 M³/POTÊNCIA: 88 HP), LARGURA 0,8 A 1,5 M, PROFUNDIDADE 1,5 A 3,0 M, COM SOLO (SEM SUBSTITUIÇÃO) DE 1ª CATEGORIA E COMPACTADOR DE SOLOS DE PERCUSSÃO. AF_08/2023</v>
      </c>
      <c r="C32" s="267" t="str">
        <f>SINTÉTICO!E34</f>
        <v>M3</v>
      </c>
      <c r="D32" s="281" t="s">
        <v>1891</v>
      </c>
      <c r="E32" s="283">
        <f>SINTÉTICO!F34</f>
        <v>20.8</v>
      </c>
    </row>
    <row r="33" spans="1:5" s="195" customFormat="1" ht="26.25" customHeight="1">
      <c r="A33" s="277" t="str">
        <f>SINTÉTICO!A35</f>
        <v>5.0</v>
      </c>
      <c r="B33" s="278" t="str">
        <f>SINTÉTICO!D35</f>
        <v>CONSTRUÇÃO CIVIL</v>
      </c>
      <c r="C33" s="279"/>
      <c r="D33" s="280"/>
      <c r="E33" s="282"/>
    </row>
    <row r="34" spans="1:5" s="195" customFormat="1" ht="69" customHeight="1">
      <c r="A34" s="191" t="str">
        <f>SINTÉTICO!A36</f>
        <v>5.1</v>
      </c>
      <c r="B34" s="196" t="str">
        <f>SINTÉTICO!D36</f>
        <v>COMPACTAÇÃO MECÂNICA DE SOLO PARA EXECUÇÃO DE RADIER, PISO DE CONCRETO OU LAJE SOBRE SOLO, COM COMPACTADOR DE SOLOS A PERCUSSÃO. AF_09/2021</v>
      </c>
      <c r="C34" s="267" t="str">
        <f>SINTÉTICO!E36</f>
        <v>M2</v>
      </c>
      <c r="D34" s="281" t="s">
        <v>1891</v>
      </c>
      <c r="E34" s="283">
        <f>SINTÉTICO!F36</f>
        <v>400</v>
      </c>
    </row>
    <row r="35" spans="1:5" s="195" customFormat="1" ht="69" customHeight="1">
      <c r="A35" s="191" t="str">
        <f>SINTÉTICO!A37</f>
        <v>5.2</v>
      </c>
      <c r="B35" s="196" t="str">
        <f>SINTÉTICO!D37</f>
        <v>EXECUÇÃO DE PISO INDUSTRIAL DE CONCRETO ARMADO, FCK = 20 MPA, ESPESSURA DE 12,0 CM. AF_04/2022</v>
      </c>
      <c r="C35" s="267" t="str">
        <f>SINTÉTICO!E37</f>
        <v>M2</v>
      </c>
      <c r="D35" s="281" t="s">
        <v>1891</v>
      </c>
      <c r="E35" s="283">
        <f>SINTÉTICO!F37</f>
        <v>400</v>
      </c>
    </row>
    <row r="36" spans="1:5" s="195" customFormat="1" ht="51">
      <c r="A36" s="191" t="str">
        <f>SINTÉTICO!A38</f>
        <v>5.3</v>
      </c>
      <c r="B36" s="196" t="str">
        <f>SINTÉTICO!D38</f>
        <v xml:space="preserve">TRATAMENTO DE JUNTA DE DILATAÇÃO, COM TARUGO DE POLIETILENO E SELANTE PU, INCLUSO PREENCHIMENTO COM ESPUMA EXPANSIVA PU. AF_09/2023
</v>
      </c>
      <c r="C36" s="267" t="str">
        <f>SINTÉTICO!E38</f>
        <v>M</v>
      </c>
      <c r="D36" s="281" t="s">
        <v>1891</v>
      </c>
      <c r="E36" s="283">
        <f>SINTÉTICO!F38</f>
        <v>85</v>
      </c>
    </row>
    <row r="37" spans="1:5" s="195" customFormat="1" ht="60" customHeight="1">
      <c r="A37" s="191" t="str">
        <f>SINTÉTICO!A39</f>
        <v>5.4</v>
      </c>
      <c r="B37" s="196" t="str">
        <f>SINTÉTICO!D39</f>
        <v xml:space="preserve">ALVENARIA DE VEDAÇÃO DE BLOCOS VAZADOS DE CONCRETO APARENTE DE 14X19X39 CM (ESPESSURA 14 CM) E ARGAMASSA DE ASSENTAMENTO COM PREPARO EM BETONEIRA. AF_12/2021
</v>
      </c>
      <c r="C37" s="267" t="str">
        <f>SINTÉTICO!E39</f>
        <v>M2</v>
      </c>
      <c r="D37" s="281" t="s">
        <v>1891</v>
      </c>
      <c r="E37" s="283">
        <f>SINTÉTICO!F39</f>
        <v>545</v>
      </c>
    </row>
    <row r="38" spans="1:5" s="195" customFormat="1" ht="48" customHeight="1">
      <c r="A38" s="191" t="str">
        <f>SINTÉTICO!A40</f>
        <v>5.5</v>
      </c>
      <c r="B38" s="196" t="str">
        <f>SINTÉTICO!D40</f>
        <v>TELHAMENTO COM TELHA DE AÇO/ALUMÍNIO E = 0,5 MM, COM ATÉ 2 ÁGUAS, INCLUSO IÇAMENTO. AF_07/2019</v>
      </c>
      <c r="C38" s="267" t="str">
        <f>SINTÉTICO!E40</f>
        <v>M2</v>
      </c>
      <c r="D38" s="281" t="s">
        <v>1891</v>
      </c>
      <c r="E38" s="283">
        <f>SINTÉTICO!F40</f>
        <v>509</v>
      </c>
    </row>
    <row r="39" spans="1:5" s="195" customFormat="1" ht="50.25" customHeight="1">
      <c r="A39" s="191" t="str">
        <f>SINTÉTICO!A41</f>
        <v>5.6</v>
      </c>
      <c r="B39" s="196" t="str">
        <f>SINTÉTICO!D41</f>
        <v xml:space="preserve">CALHA EM CHAPA DE AÇO GALVANIZADO NÚMERO 24, DESENVOLVIMENTO DE 50 CM, INCLUSO TRANSPORTE VERTICAL. AF_07/2019
</v>
      </c>
      <c r="C39" s="267" t="str">
        <f>SINTÉTICO!E41</f>
        <v>M</v>
      </c>
      <c r="D39" s="281" t="s">
        <v>1891</v>
      </c>
      <c r="E39" s="283">
        <f>SINTÉTICO!F41</f>
        <v>60</v>
      </c>
    </row>
    <row r="40" spans="1:5" s="195" customFormat="1" ht="33.75" customHeight="1">
      <c r="A40" s="191" t="str">
        <f>SINTÉTICO!A42</f>
        <v>5.7</v>
      </c>
      <c r="B40" s="196" t="str">
        <f>SINTÉTICO!D42</f>
        <v>CUMEEIRA NORMAL PARA TELHA TRAPEZOIDAL DE AÇO, E = 0,5 MM, INCLUSO ACESSÓRIOS DE FIXAÇÃO E IÇAMENTO. AF_07/2019</v>
      </c>
      <c r="C40" s="267" t="str">
        <f>SINTÉTICO!E42</f>
        <v>M</v>
      </c>
      <c r="D40" s="281" t="s">
        <v>1891</v>
      </c>
      <c r="E40" s="283">
        <f>SINTÉTICO!F42</f>
        <v>30</v>
      </c>
    </row>
    <row r="41" spans="1:5" s="195" customFormat="1" ht="55.5" customHeight="1">
      <c r="A41" s="191" t="str">
        <f>SINTÉTICO!A43</f>
        <v>5.8</v>
      </c>
      <c r="B41" s="196" t="str">
        <f>SINTÉTICO!D43</f>
        <v>PORTA DE ENROLAR MANUAL COMPLETA, ARTICULADA RAIADA LARGA, EM ACO GALVANIZADO NATURAL, CHAPA NUMERO 24 (SEM INSTALACAO)</v>
      </c>
      <c r="C41" s="267" t="str">
        <f>SINTÉTICO!E43</f>
        <v>M2</v>
      </c>
      <c r="D41" s="281" t="s">
        <v>1891</v>
      </c>
      <c r="E41" s="283">
        <f>SINTÉTICO!F43</f>
        <v>21</v>
      </c>
    </row>
    <row r="42" spans="1:5" s="195" customFormat="1" ht="44.25" customHeight="1">
      <c r="A42" s="191" t="str">
        <f>SINTÉTICO!A44</f>
        <v>5.9</v>
      </c>
      <c r="B42" s="196" t="str">
        <f>SINTÉTICO!D44</f>
        <v>SERVENTE COM ENCARGOS COMPLEMENTARES - PARA EXECUÇÃO E INSTALAÇÃO DA PORTA DE ENROLAR</v>
      </c>
      <c r="C42" s="267" t="str">
        <f>SINTÉTICO!E44</f>
        <v>H</v>
      </c>
      <c r="D42" s="281" t="s">
        <v>1891</v>
      </c>
      <c r="E42" s="283">
        <f>SINTÉTICO!F44</f>
        <v>2</v>
      </c>
    </row>
    <row r="43" spans="1:5" s="195" customFormat="1" ht="48.75" customHeight="1">
      <c r="A43" s="191" t="str">
        <f>SINTÉTICO!A45</f>
        <v>5.10</v>
      </c>
      <c r="B43" s="196" t="str">
        <f>SINTÉTICO!D45</f>
        <v>PEDREIRO COM ENCARGOS COMPLEMENTARES - PARA EXECUÇÃO E INSTALAÇÃO DA PORTA DE ENROLAR</v>
      </c>
      <c r="C43" s="267" t="str">
        <f>SINTÉTICO!E45</f>
        <v>H</v>
      </c>
      <c r="D43" s="281" t="s">
        <v>1891</v>
      </c>
      <c r="E43" s="283">
        <f>SINTÉTICO!F45</f>
        <v>1</v>
      </c>
    </row>
    <row r="44" spans="1:5" s="195" customFormat="1" ht="26.25" customHeight="1">
      <c r="A44" s="277" t="str">
        <f>SINTÉTICO!A46</f>
        <v>6.0</v>
      </c>
      <c r="B44" s="278" t="str">
        <f>SINTÉTICO!D46</f>
        <v>FUNDAÇÃO - ESTRUTURAS DE CONCRETO ARMADO</v>
      </c>
      <c r="C44" s="279"/>
      <c r="D44" s="280"/>
      <c r="E44" s="282"/>
    </row>
    <row r="45" spans="1:5" s="195" customFormat="1" ht="46.5" customHeight="1">
      <c r="A45" s="191" t="str">
        <f>SINTÉTICO!A47</f>
        <v>6.1</v>
      </c>
      <c r="B45" s="196" t="str">
        <f>SINTÉTICO!D47</f>
        <v>LASTRO DE CONCRETO MAGRO, APLICADO EM BLOCOS DE COROAMENTO OU SAPATAS, ESPESSURA DE 5 CM. AF_01/2024</v>
      </c>
      <c r="C45" s="267" t="str">
        <f>SINTÉTICO!E47</f>
        <v>M2</v>
      </c>
      <c r="D45" s="281" t="s">
        <v>1891</v>
      </c>
      <c r="E45" s="283">
        <f>SINTÉTICO!F47</f>
        <v>18.094999999999999</v>
      </c>
    </row>
    <row r="46" spans="1:5" s="195" customFormat="1" ht="51.75" customHeight="1">
      <c r="A46" s="191" t="str">
        <f>SINTÉTICO!A48</f>
        <v>6.2</v>
      </c>
      <c r="B46" s="196" t="str">
        <f>SINTÉTICO!D48</f>
        <v>FABRICAÇÃO, MONTAGEM E DESMONTAGEM DE FÔRMA PARA SAPATA, EM MADEIRA SERRADA, E=25 MM, 4 UTILIZAÇÕES. AF_01/2024</v>
      </c>
      <c r="C46" s="267" t="str">
        <f>SINTÉTICO!E48</f>
        <v>M2</v>
      </c>
      <c r="D46" s="281" t="s">
        <v>1891</v>
      </c>
      <c r="E46" s="283">
        <f>SINTÉTICO!F48</f>
        <v>41.28</v>
      </c>
    </row>
    <row r="47" spans="1:5" s="195" customFormat="1" ht="54.75" customHeight="1">
      <c r="A47" s="191" t="str">
        <f>SINTÉTICO!A49</f>
        <v>6.3</v>
      </c>
      <c r="B47" s="196" t="str">
        <f>SINTÉTICO!D49</f>
        <v>MONTAGEM E DESMONTAGEM DE FÔRMA DE PILARES RETANGULARES E ESTRUTURAS SIMILARES, PÉ-DIREITO SIMPLES, EM MADEIRA SERRADA, 4 UTILIZAÇÕES. AF_09/2020</v>
      </c>
      <c r="C47" s="267" t="str">
        <f>SINTÉTICO!E49</f>
        <v>M2</v>
      </c>
      <c r="D47" s="281" t="s">
        <v>1891</v>
      </c>
      <c r="E47" s="283">
        <f>SINTÉTICO!F49</f>
        <v>40.96</v>
      </c>
    </row>
    <row r="48" spans="1:5" s="195" customFormat="1" ht="43.5" customHeight="1">
      <c r="A48" s="191" t="str">
        <f>SINTÉTICO!A50</f>
        <v>6.4</v>
      </c>
      <c r="B48" s="196" t="str">
        <f>SINTÉTICO!D50</f>
        <v>FABRICAÇÃO, MONTAGEM E DESMONTAGEM DE FÔRMA PARA VIGA BALDRAME, EM MADEIRA SERRADA, E=25 MM, 4 UTILIZAÇÕES. AF_01/2024</v>
      </c>
      <c r="C48" s="267" t="str">
        <f>SINTÉTICO!E50</f>
        <v>M2</v>
      </c>
      <c r="D48" s="281" t="s">
        <v>1891</v>
      </c>
      <c r="E48" s="283">
        <f>SINTÉTICO!F50</f>
        <v>68.44</v>
      </c>
    </row>
    <row r="49" spans="1:5" s="195" customFormat="1" ht="43.5" customHeight="1">
      <c r="A49" s="191" t="str">
        <f>SINTÉTICO!A51</f>
        <v>6.5</v>
      </c>
      <c r="B49" s="196" t="str">
        <f>SINTÉTICO!D51</f>
        <v>ARMAÇÃO DE SAPATA ISOLADA, VIGA BALDRAME E SAPATA CORRIDA UTILIZANDO AÇO CA-50 DE 10 MM - MONTAGEM. AF_01/2024</v>
      </c>
      <c r="C49" s="267" t="str">
        <f>SINTÉTICO!E51</f>
        <v>KG</v>
      </c>
      <c r="D49" s="281" t="s">
        <v>1891</v>
      </c>
      <c r="E49" s="283">
        <f>SINTÉTICO!F51</f>
        <v>745.45940000000007</v>
      </c>
    </row>
    <row r="50" spans="1:5" s="195" customFormat="1" ht="49.5" customHeight="1">
      <c r="A50" s="191" t="str">
        <f>SINTÉTICO!A52</f>
        <v>6.6</v>
      </c>
      <c r="B50" s="196" t="str">
        <f>SINTÉTICO!D52</f>
        <v>ARMAÇÃO DE PILAR OU VIGA DE ESTRUTURA CONVENCIONAL DE CONCRETO ARMADO UTILIZANDO AÇO CA-50 DE 12,5 MM - MONTAGEM. AF_06/2022</v>
      </c>
      <c r="C50" s="267" t="str">
        <f>SINTÉTICO!E52</f>
        <v>KG</v>
      </c>
      <c r="D50" s="281" t="s">
        <v>1891</v>
      </c>
      <c r="E50" s="283">
        <f>SINTÉTICO!F52</f>
        <v>199.72620000000001</v>
      </c>
    </row>
    <row r="51" spans="1:5" s="195" customFormat="1" ht="49.5" customHeight="1">
      <c r="A51" s="191" t="str">
        <f>SINTÉTICO!A53</f>
        <v>6.7</v>
      </c>
      <c r="B51" s="196" t="str">
        <f>SINTÉTICO!D53</f>
        <v>ARMAÇÃO DE PILAR OU VIGA DE ESTRUTURA CONVENCIONAL DE CONCRETO ARMADO UTILIZANDO AÇO CA-60 DE 5,0 MM - MONTAGEM. AF_06/2022</v>
      </c>
      <c r="C51" s="267" t="str">
        <f>SINTÉTICO!E53</f>
        <v>KG</v>
      </c>
      <c r="D51" s="281" t="s">
        <v>1891</v>
      </c>
      <c r="E51" s="283">
        <f>SINTÉTICO!F53</f>
        <v>88.211199999999991</v>
      </c>
    </row>
    <row r="52" spans="1:5" s="195" customFormat="1" ht="56.25" customHeight="1">
      <c r="A52" s="191" t="str">
        <f>SINTÉTICO!A54</f>
        <v>6.8</v>
      </c>
      <c r="B52" s="196" t="str">
        <f>SINTÉTICO!D54</f>
        <v>ARMAÇÃO DE BLOCO, SAPATA ISOLADA, VIGA BALDRAME E SAPATA CORRIDA UTILIZANDO AÇO CA-50 DE 12,5 MM - MONTAGEM. AF_01/2024</v>
      </c>
      <c r="C52" s="267" t="str">
        <f>SINTÉTICO!E54</f>
        <v>KG</v>
      </c>
      <c r="D52" s="281" t="s">
        <v>1891</v>
      </c>
      <c r="E52" s="283">
        <f>SINTÉTICO!F54</f>
        <v>147.339</v>
      </c>
    </row>
    <row r="53" spans="1:5" s="195" customFormat="1" ht="56.25" customHeight="1">
      <c r="A53" s="191" t="str">
        <f>SINTÉTICO!A55</f>
        <v>6.9</v>
      </c>
      <c r="B53" s="196" t="str">
        <f>SINTÉTICO!D55</f>
        <v>ARMAÇÃO DE BLOCO, SAPATA ISOLADA, VIGA BALDRAME E SAPATA CORRIDA UTILIZANDO AÇO CA-50 DE 16 MM - MONTAGEM. AF_01/2024</v>
      </c>
      <c r="C53" s="267" t="str">
        <f>SINTÉTICO!E55</f>
        <v>KG</v>
      </c>
      <c r="D53" s="281" t="s">
        <v>1891</v>
      </c>
      <c r="E53" s="283">
        <f>SINTÉTICO!F55</f>
        <v>75.744</v>
      </c>
    </row>
    <row r="54" spans="1:5" s="195" customFormat="1" ht="37.5" customHeight="1">
      <c r="A54" s="191" t="str">
        <f>SINTÉTICO!A56</f>
        <v>6.10</v>
      </c>
      <c r="B54" s="196" t="str">
        <f>SINTÉTICO!D56</f>
        <v>ARMAÇÃO DE SAPATA ISOLADA, VIGA BALDRAME E SAPATA CORRIDA UTILIZANDO AÇO CA-60 DE 5 MM - MONTAGEM. AF_01/2024</v>
      </c>
      <c r="C54" s="267" t="str">
        <f>SINTÉTICO!E56</f>
        <v>KG</v>
      </c>
      <c r="D54" s="281" t="s">
        <v>1891</v>
      </c>
      <c r="E54" s="283">
        <f>SINTÉTICO!F56</f>
        <v>59.4</v>
      </c>
    </row>
    <row r="55" spans="1:5" s="195" customFormat="1" ht="37.5" customHeight="1">
      <c r="A55" s="191" t="str">
        <f>SINTÉTICO!A57</f>
        <v>6.11</v>
      </c>
      <c r="B55" s="196" t="str">
        <f>SINTÉTICO!D57</f>
        <v>CONCRETAGEM DE SAPATA, FCK 30 MPA, COM USO DE BOMBA - LANÇAMENTO, ADENSAMENTO E ACABAMENTO.AF_01/2024</v>
      </c>
      <c r="C55" s="267" t="str">
        <f>SINTÉTICO!E57</f>
        <v>M3</v>
      </c>
      <c r="D55" s="281" t="s">
        <v>1891</v>
      </c>
      <c r="E55" s="283">
        <f>SINTÉTICO!F57</f>
        <v>20.312000000000001</v>
      </c>
    </row>
    <row r="56" spans="1:5" s="195" customFormat="1" ht="52.5" customHeight="1">
      <c r="A56" s="191" t="str">
        <f>SINTÉTICO!A58</f>
        <v>6.12</v>
      </c>
      <c r="B56" s="196" t="str">
        <f>SINTÉTICO!D58</f>
        <v>CONCRETAGEM DE BLOCO DE COROAMENTO OU VIGA BALDRAME, FCK 30 MPA, COM USO DE BOMBA - LANÇAMENTO, ADENSAMENTO E ACABAMENTO. AF_01/2024</v>
      </c>
      <c r="C56" s="267" t="str">
        <f>SINTÉTICO!E58</f>
        <v>M3</v>
      </c>
      <c r="D56" s="281" t="s">
        <v>1891</v>
      </c>
      <c r="E56" s="283">
        <f>SINTÉTICO!F58</f>
        <v>5.1240000000000006</v>
      </c>
    </row>
    <row r="57" spans="1:5" s="195" customFormat="1" ht="26.25" customHeight="1">
      <c r="A57" s="277" t="str">
        <f>SINTÉTICO!A59</f>
        <v>7.0</v>
      </c>
      <c r="B57" s="278" t="str">
        <f>SINTÉTICO!D59</f>
        <v>ESTRUTURAS METÁLICAS</v>
      </c>
      <c r="C57" s="279"/>
      <c r="D57" s="280"/>
      <c r="E57" s="282"/>
    </row>
    <row r="58" spans="1:5" s="195" customFormat="1" ht="25.5">
      <c r="A58" s="191" t="str">
        <f>SINTÉTICO!A60</f>
        <v>7.1</v>
      </c>
      <c r="B58" s="196" t="str">
        <f>SINTÉTICO!D60</f>
        <v>FABRICACAO E MONTAGEM DE ESTRUTURA METALICA, INCLUINDO PRIMER ANTI-CORROSIVO,SEM FORNECIMENTODE MATERIAL</v>
      </c>
      <c r="C58" s="267" t="str">
        <f>SINTÉTICO!E60</f>
        <v>KG</v>
      </c>
      <c r="D58" s="281" t="s">
        <v>1891</v>
      </c>
      <c r="E58" s="283">
        <f>SINTÉTICO!F60</f>
        <v>5858.12</v>
      </c>
    </row>
    <row r="59" spans="1:5" s="195" customFormat="1" ht="53.25" customHeight="1">
      <c r="A59" s="191" t="str">
        <f>SINTÉTICO!A61</f>
        <v>7.2</v>
      </c>
      <c r="B59" s="196" t="str">
        <f>SINTÉTICO!D61</f>
        <v>PERFIL "I" OU "W" EM ACO LAMINADO, QUAISQUER DIMENSOES</v>
      </c>
      <c r="C59" s="267" t="str">
        <f>SINTÉTICO!E61</f>
        <v>KG</v>
      </c>
      <c r="D59" s="281" t="s">
        <v>1891</v>
      </c>
      <c r="E59" s="283">
        <f>SINTÉTICO!F61</f>
        <v>4862.5</v>
      </c>
    </row>
    <row r="60" spans="1:5" s="195" customFormat="1" ht="44.25" customHeight="1">
      <c r="A60" s="191" t="str">
        <f>SINTÉTICO!A62</f>
        <v>7.3</v>
      </c>
      <c r="B60" s="196" t="str">
        <f>SINTÉTICO!D62</f>
        <v>ESTRUTURA TRELICADA DE COBERTURA, TIPO FINK, COM LIGACOES SOLDADAS, INCLUSOS PERFIS METALICOS, CHAPAS METALICAS, MAO DE OBRA E TRANSPORTE COM GUINDASTE - FORNECIMENTO E INSTALACAO</v>
      </c>
      <c r="C60" s="267" t="str">
        <f>SINTÉTICO!E62</f>
        <v>KG</v>
      </c>
      <c r="D60" s="281" t="s">
        <v>1891</v>
      </c>
      <c r="E60" s="283">
        <f>SINTÉTICO!F62</f>
        <v>5303.39</v>
      </c>
    </row>
    <row r="61" spans="1:5" s="195" customFormat="1" ht="53.25" customHeight="1">
      <c r="A61" s="191" t="str">
        <f>SINTÉTICO!A63</f>
        <v>7.4</v>
      </c>
      <c r="B61" s="196" t="str">
        <f>SINTÉTICO!D63</f>
        <v>PINTURA COM TINTA ALQUÍDICA DE FUNDO E ACABAMENTO (ESMALTE SINTÉTICO GRAFITE) APLICADA A ROLO OU PINCEL SOBRE SUPERFÍCIES METÁLICAS (EXCETO PERFIL) EXECUTADO EM OBRA (POR DEMÃO). AF_01/2020</v>
      </c>
      <c r="C61" s="267" t="str">
        <f>SINTÉTICO!E63</f>
        <v>M2</v>
      </c>
      <c r="D61" s="281" t="s">
        <v>1891</v>
      </c>
      <c r="E61" s="283">
        <f>SINTÉTICO!F63</f>
        <v>298.56</v>
      </c>
    </row>
    <row r="62" spans="1:5" s="195" customFormat="1" ht="12.75">
      <c r="A62" s="191" t="str">
        <f>SINTÉTICO!A64</f>
        <v>7.5</v>
      </c>
      <c r="B62" s="196" t="str">
        <f>SINTÉTICO!D64</f>
        <v>CHAPA GROSSA EM AÇO ASTM A36</v>
      </c>
      <c r="C62" s="267" t="str">
        <f>SINTÉTICO!E64</f>
        <v>KG</v>
      </c>
      <c r="D62" s="281" t="s">
        <v>1891</v>
      </c>
      <c r="E62" s="283">
        <f>SINTÉTICO!F64</f>
        <v>1098</v>
      </c>
    </row>
    <row r="63" spans="1:5" s="195" customFormat="1" ht="26.25" customHeight="1">
      <c r="A63" s="277" t="str">
        <f>SINTÉTICO!A65</f>
        <v>8.0</v>
      </c>
      <c r="B63" s="278" t="str">
        <f>SINTÉTICO!D65</f>
        <v>SERVIÇOS DIVERSOS</v>
      </c>
      <c r="C63" s="279"/>
      <c r="D63" s="280"/>
      <c r="E63" s="282"/>
    </row>
    <row r="64" spans="1:5" s="195" customFormat="1" ht="25.5">
      <c r="A64" s="191" t="str">
        <f>SINTÉTICO!A66</f>
        <v>8.1</v>
      </c>
      <c r="B64" s="196" t="str">
        <f>SINTÉTICO!D66</f>
        <v>IMPERMEABILIZAÇÃO DE SUPERFÍCIE COM EMULSÃO ASFÁLTICA, 2 DEMÃOS. AF_09/2023</v>
      </c>
      <c r="C64" s="267" t="str">
        <f>SINTÉTICO!E66</f>
        <v>M2</v>
      </c>
      <c r="D64" s="281" t="s">
        <v>1891</v>
      </c>
      <c r="E64" s="283">
        <f>SINTÉTICO!F66</f>
        <v>211.22</v>
      </c>
    </row>
    <row r="65" spans="1:5" s="195" customFormat="1" ht="51">
      <c r="A65" s="191" t="str">
        <f>SINTÉTICO!A67</f>
        <v>8.2</v>
      </c>
      <c r="B65" s="196" t="str">
        <f>SINTÉTICO!D67</f>
        <v>LOCACAO DE ANDAIME METALICO TUBULAR DE ENCAIXE, TIPO DE TORRE, CADA PAINEL COM LARGURA DE 1 ATE 1,5 M E ALTURA DE *1,00* M, INCLUINDO DIAGONAL, BARRAS DE LIGACAO, SAPATAS OU RODIZIOS E DEMAIS ITENS NECESSARIOS A MONTAGEM (NAO INCLUI INSTALACAO)</v>
      </c>
      <c r="C65" s="267" t="str">
        <f>SINTÉTICO!E67</f>
        <v>MXMES</v>
      </c>
      <c r="D65" s="281" t="s">
        <v>2624</v>
      </c>
      <c r="E65" s="283">
        <f>SINTÉTICO!F67</f>
        <v>90</v>
      </c>
    </row>
    <row r="66" spans="1:5" s="195" customFormat="1" ht="26.25" customHeight="1">
      <c r="A66" s="277" t="str">
        <f>SINTÉTICO!A68</f>
        <v>9.0</v>
      </c>
      <c r="B66" s="278" t="str">
        <f>SINTÉTICO!D68</f>
        <v>INSTALAÇÃO ELÉTRICA</v>
      </c>
      <c r="C66" s="279"/>
      <c r="D66" s="280"/>
      <c r="E66" s="282"/>
    </row>
    <row r="67" spans="1:5" s="195" customFormat="1" ht="26.25" customHeight="1">
      <c r="A67" s="191" t="str">
        <f>SINTÉTICO!A69</f>
        <v>9.1</v>
      </c>
      <c r="B67" s="196" t="str">
        <f>SINTÉTICO!D69</f>
        <v xml:space="preserve">ELETRICISTA COM ENCARGOS COMPLEMENTARES </v>
      </c>
      <c r="C67" s="268" t="str">
        <f>SINTÉTICO!E69</f>
        <v>H</v>
      </c>
      <c r="D67" s="281" t="s">
        <v>2558</v>
      </c>
      <c r="E67" s="226">
        <f>SINTÉTICO!F69</f>
        <v>20</v>
      </c>
    </row>
    <row r="68" spans="1:5" s="195" customFormat="1" ht="12.75">
      <c r="A68" s="191" t="str">
        <f>SINTÉTICO!A70</f>
        <v>9.2</v>
      </c>
      <c r="B68" s="196" t="str">
        <f>SINTÉTICO!D70</f>
        <v>AUXILIAR DE ELETRICISTA COM ENCARGOS COMPLEMENTARES</v>
      </c>
      <c r="C68" s="268" t="str">
        <f>SINTÉTICO!E70</f>
        <v>H</v>
      </c>
      <c r="D68" s="281" t="s">
        <v>2559</v>
      </c>
      <c r="E68" s="226">
        <f>SINTÉTICO!F70</f>
        <v>40</v>
      </c>
    </row>
    <row r="69" spans="1:5" s="195" customFormat="1" ht="38.25">
      <c r="A69" s="191" t="str">
        <f>SINTÉTICO!A71</f>
        <v>9.3</v>
      </c>
      <c r="B69" s="196" t="str">
        <f>SINTÉTICO!D71</f>
        <v>CABO DE COBRE, FLEXIVEL, CLASSE 4 OU 5, ISOLACAO EM PVC/A, ANTICHAMA BWF-B, COBERTURA PVC-ST1, ANTICHAMA BWF-B, 1 CONDUTOR, 0,6/1 KV, SECAO NOMINAL 2,5 MM2</v>
      </c>
      <c r="C69" s="268" t="str">
        <f>SINTÉTICO!E71</f>
        <v>M</v>
      </c>
      <c r="D69" s="281" t="s">
        <v>1891</v>
      </c>
      <c r="E69" s="226">
        <f>SINTÉTICO!F71</f>
        <v>520</v>
      </c>
    </row>
    <row r="70" spans="1:5" s="195" customFormat="1" ht="33.75" customHeight="1">
      <c r="A70" s="191" t="str">
        <f>SINTÉTICO!A72</f>
        <v>9.4</v>
      </c>
      <c r="B70" s="196" t="str">
        <f>SINTÉTICO!D72</f>
        <v>INTERRUPTOR SIMPLES + INTERRUPTOR PARALELO 10A, 250V, CONJUNTO
MONTADO PARA EMBUTIR 4" X 2" (PLACA + SUPORTE + MODULOS)</v>
      </c>
      <c r="C70" s="268" t="str">
        <f>SINTÉTICO!E72</f>
        <v>UN</v>
      </c>
      <c r="D70" s="281" t="s">
        <v>1891</v>
      </c>
      <c r="E70" s="226">
        <f>SINTÉTICO!F72</f>
        <v>1</v>
      </c>
    </row>
    <row r="71" spans="1:5" s="195" customFormat="1" ht="38.25">
      <c r="A71" s="191" t="str">
        <f>SINTÉTICO!A73</f>
        <v>9.5</v>
      </c>
      <c r="B71" s="196" t="str">
        <f>SINTÉTICO!D73</f>
        <v xml:space="preserve">TOMADA 2P+T 10A, 250V, CONJUNTO MONTADO PARA SOBREPOR 4" X 2" (CAIXA + MODULO)
</v>
      </c>
      <c r="C71" s="268" t="str">
        <f>SINTÉTICO!E73</f>
        <v>UN</v>
      </c>
      <c r="D71" s="281" t="s">
        <v>1891</v>
      </c>
      <c r="E71" s="226">
        <f>SINTÉTICO!F73</f>
        <v>4</v>
      </c>
    </row>
    <row r="72" spans="1:5" s="195" customFormat="1" ht="25.5">
      <c r="A72" s="191" t="str">
        <f>SINTÉTICO!A74</f>
        <v>9.6</v>
      </c>
      <c r="B72" s="196" t="str">
        <f>SINTÉTICO!D74</f>
        <v>DISJUNTOR TERMOMAGNETICO PARA TRILHO DIN (IEC), MONOPOLAR, 6 - 32 A</v>
      </c>
      <c r="C72" s="268" t="str">
        <f>SINTÉTICO!E74</f>
        <v>UN</v>
      </c>
      <c r="D72" s="281" t="s">
        <v>1891</v>
      </c>
      <c r="E72" s="226">
        <f>SINTÉTICO!F74</f>
        <v>2</v>
      </c>
    </row>
    <row r="73" spans="1:5" s="195" customFormat="1" ht="25.5">
      <c r="A73" s="191" t="str">
        <f>SINTÉTICO!A75</f>
        <v>9.7</v>
      </c>
      <c r="B73" s="196" t="str">
        <f>SINTÉTICO!D75</f>
        <v>DISJUNTOR TERMOMAGNETICO PARA TRILHO DIN (IEC), MONOPOLAR, 40 - 50 A</v>
      </c>
      <c r="C73" s="268" t="str">
        <f>SINTÉTICO!E75</f>
        <v>UN</v>
      </c>
      <c r="D73" s="281" t="s">
        <v>1891</v>
      </c>
      <c r="E73" s="226">
        <f>SINTÉTICO!F75</f>
        <v>1</v>
      </c>
    </row>
    <row r="74" spans="1:5" s="195" customFormat="1" ht="38.25">
      <c r="A74" s="191" t="str">
        <f>SINTÉTICO!A76</f>
        <v>9.8</v>
      </c>
      <c r="B74" s="196" t="str">
        <f>SINTÉTICO!D76</f>
        <v xml:space="preserve">DISPOSITIVO DPS CLASSE II, 1 POLO, TENSAO MAXIMA DE 175 V, CORRENTE MAXIMA DE *20* KA (TIPO AC)
</v>
      </c>
      <c r="C74" s="268" t="str">
        <f>SINTÉTICO!E76</f>
        <v>UN</v>
      </c>
      <c r="D74" s="281" t="s">
        <v>1891</v>
      </c>
      <c r="E74" s="226">
        <f>SINTÉTICO!F76</f>
        <v>1</v>
      </c>
    </row>
    <row r="75" spans="1:5" s="195" customFormat="1" ht="33.75" customHeight="1">
      <c r="A75" s="191" t="str">
        <f>SINTÉTICO!A77</f>
        <v>9.9</v>
      </c>
      <c r="B75" s="196" t="str">
        <f>SINTÉTICO!D77</f>
        <v xml:space="preserve">DISPOSITIVO DR, 2 POLOS, SENSIBILIDADE DE 30 MA, CORRENTE DE 25 A, TIPO AC </v>
      </c>
      <c r="C75" s="268" t="str">
        <f>SINTÉTICO!E77</f>
        <v>UN</v>
      </c>
      <c r="D75" s="281" t="s">
        <v>1891</v>
      </c>
      <c r="E75" s="226">
        <f>SINTÉTICO!F77</f>
        <v>3</v>
      </c>
    </row>
    <row r="76" spans="1:5" s="195" customFormat="1" ht="25.5">
      <c r="A76" s="191" t="str">
        <f>SINTÉTICO!A78</f>
        <v>9.10</v>
      </c>
      <c r="B76" s="196" t="str">
        <f>SINTÉTICO!D78</f>
        <v xml:space="preserve"> ELETRODUTO EM ACO GALVANIZADO ELETROLITICO, LEVE, DIAMETRO 1", PAREDE DE 0,90MM</v>
      </c>
      <c r="C76" s="268" t="str">
        <f>SINTÉTICO!E78</f>
        <v>M</v>
      </c>
      <c r="D76" s="281" t="s">
        <v>1891</v>
      </c>
      <c r="E76" s="226">
        <f>SINTÉTICO!F78</f>
        <v>120</v>
      </c>
    </row>
    <row r="77" spans="1:5" s="195" customFormat="1" ht="25.5">
      <c r="A77" s="191" t="str">
        <f>SINTÉTICO!A79</f>
        <v>9.11</v>
      </c>
      <c r="B77" s="196" t="str">
        <f>SINTÉTICO!D79</f>
        <v>CONDULETE DE ALUMINIO TIPO X, PARA ELETRODUTO ROSCAVEL DE 1", COM TAMPA CEGA</v>
      </c>
      <c r="C77" s="268" t="str">
        <f>SINTÉTICO!E79</f>
        <v>UN</v>
      </c>
      <c r="D77" s="281" t="s">
        <v>1891</v>
      </c>
      <c r="E77" s="226">
        <f>SINTÉTICO!F79</f>
        <v>19</v>
      </c>
    </row>
    <row r="78" spans="1:5" s="195" customFormat="1" ht="33.75" customHeight="1">
      <c r="A78" s="191" t="str">
        <f>SINTÉTICO!A80</f>
        <v>9.12</v>
      </c>
      <c r="B78" s="196" t="str">
        <f>SINTÉTICO!D80</f>
        <v>QUADRO DE DISTRIBUICAO, SEM BARRAMENTO, EM PVC, DE SOBREPOR, PARA 6 DISJUNTORES NEMA OU 8 DISJUNTORES DIN</v>
      </c>
      <c r="C78" s="268" t="str">
        <f>SINTÉTICO!E80</f>
        <v>UN</v>
      </c>
      <c r="D78" s="281" t="s">
        <v>1891</v>
      </c>
      <c r="E78" s="226">
        <f>SINTÉTICO!F80</f>
        <v>1</v>
      </c>
    </row>
    <row r="79" spans="1:5" s="195" customFormat="1" ht="33.75" customHeight="1">
      <c r="A79" s="191" t="str">
        <f>SINTÉTICO!A81</f>
        <v>9.13</v>
      </c>
      <c r="B79" s="196" t="str">
        <f>SINTÉTICO!D81</f>
        <v>CAIXA DE INSPECAO PARA ATERRAMENTO OU OUTRO USO, EM PVC, DN = 300 X *300* MM (INCLUIDA TAMPA EM FERRO FUNDIDO SEM ESCOTILHA)</v>
      </c>
      <c r="C79" s="268" t="str">
        <f>SINTÉTICO!E81</f>
        <v>UN</v>
      </c>
      <c r="D79" s="281" t="s">
        <v>1891</v>
      </c>
      <c r="E79" s="226">
        <f>SINTÉTICO!F81</f>
        <v>1</v>
      </c>
    </row>
    <row r="80" spans="1:5" s="195" customFormat="1" ht="25.5">
      <c r="A80" s="191" t="str">
        <f>SINTÉTICO!A82</f>
        <v>9.14</v>
      </c>
      <c r="B80" s="196" t="str">
        <f>SINTÉTICO!D82</f>
        <v>GRAMPO METALICO TIPO OLHAL PARA HASTE DE ATERRAMENTO DE 5/8", CONDUTOR DE *10* A 50 MM2</v>
      </c>
      <c r="C80" s="268" t="str">
        <f>SINTÉTICO!E82</f>
        <v>UN</v>
      </c>
      <c r="D80" s="281" t="s">
        <v>1891</v>
      </c>
      <c r="E80" s="226">
        <f>SINTÉTICO!F82</f>
        <v>1</v>
      </c>
    </row>
    <row r="81" spans="1:5" s="195" customFormat="1" ht="12.75">
      <c r="A81" s="191" t="str">
        <f>SINTÉTICO!A83</f>
        <v>9.15</v>
      </c>
      <c r="B81" s="196" t="str">
        <f>SINTÉTICO!D83</f>
        <v>CABO DE COBRE NU 16 MM2 MEIO-DURO</v>
      </c>
      <c r="C81" s="268" t="str">
        <f>SINTÉTICO!E83</f>
        <v>M</v>
      </c>
      <c r="D81" s="281" t="s">
        <v>1891</v>
      </c>
      <c r="E81" s="226">
        <f>SINTÉTICO!F83</f>
        <v>1</v>
      </c>
    </row>
    <row r="82" spans="1:5" s="195" customFormat="1" ht="25.5">
      <c r="A82" s="191" t="str">
        <f>SINTÉTICO!A84</f>
        <v>9.16</v>
      </c>
      <c r="B82" s="196" t="str">
        <f>SINTÉTICO!D84</f>
        <v>HASTE DE ATERRAMENTO EM ACO COM 3,00 M DE COMPRIMENTO E DN = 5/8", REVESTIDA COM BAIXA CAMADA DE COBRE, SEM CONECTOR</v>
      </c>
      <c r="C82" s="268" t="str">
        <f>SINTÉTICO!E84</f>
        <v>UN</v>
      </c>
      <c r="D82" s="281" t="s">
        <v>1891</v>
      </c>
      <c r="E82" s="226">
        <f>SINTÉTICO!F84</f>
        <v>1</v>
      </c>
    </row>
    <row r="83" spans="1:5" s="195" customFormat="1" ht="38.25">
      <c r="A83" s="191" t="str">
        <f>SINTÉTICO!A85</f>
        <v>9.17</v>
      </c>
      <c r="B83" s="196" t="str">
        <f>SINTÉTICO!D85</f>
        <v>LUMINÁRIA PÚBLICA (TIPO: LED|POTÊNCIA: 300W|LÚMENS: 33000LM|COR DA LUZ: BRANCA|TEMPERATURA DA COR: 6000K-6500K|GRAU DE PROTEÇÃO: IP66|TENSÃO: 127/220V)</v>
      </c>
      <c r="C83" s="268" t="str">
        <f>SINTÉTICO!E85</f>
        <v>UN</v>
      </c>
      <c r="D83" s="281" t="s">
        <v>1891</v>
      </c>
      <c r="E83" s="226">
        <f>SINTÉTICO!F85</f>
        <v>12</v>
      </c>
    </row>
    <row r="84" spans="1:5" s="195" customFormat="1" ht="33.75" customHeight="1">
      <c r="A84" s="277" t="str">
        <f>SINTÉTICO!A86</f>
        <v>10.0</v>
      </c>
      <c r="B84" s="278" t="str">
        <f>SINTÉTICO!D86</f>
        <v>LIMPEZA FINAL DE OBRA</v>
      </c>
      <c r="C84" s="268"/>
      <c r="D84" s="281"/>
      <c r="E84" s="226"/>
    </row>
    <row r="85" spans="1:5" s="195" customFormat="1" ht="12.75">
      <c r="A85" s="191" t="str">
        <f>SINTÉTICO!A87</f>
        <v>10.1</v>
      </c>
      <c r="B85" s="196" t="str">
        <f>SINTÉTICO!D87</f>
        <v xml:space="preserve">LIMPEZA FINAL DE OBRAS </v>
      </c>
      <c r="C85" s="268" t="str">
        <f>SINTÉTICO!E87</f>
        <v>M2</v>
      </c>
      <c r="D85" s="281" t="s">
        <v>1891</v>
      </c>
      <c r="E85" s="226">
        <f>SINTÉTICO!F87</f>
        <v>400</v>
      </c>
    </row>
    <row r="86" spans="1:5" s="197" customFormat="1" ht="13.5" thickBot="1">
      <c r="A86" s="472" t="str">
        <f>SINTÉTICO!A89</f>
        <v>VALOR GLOBAL COM BDI</v>
      </c>
      <c r="B86" s="473"/>
      <c r="C86" s="473"/>
      <c r="D86" s="474">
        <f>SINTÉTICO!J89</f>
        <v>729485.1</v>
      </c>
      <c r="E86" s="475"/>
    </row>
  </sheetData>
  <mergeCells count="8">
    <mergeCell ref="A86:C86"/>
    <mergeCell ref="D86:E86"/>
    <mergeCell ref="M7:O7"/>
    <mergeCell ref="M8:N8"/>
    <mergeCell ref="A2:B2"/>
    <mergeCell ref="A3:C3"/>
    <mergeCell ref="A5:E5"/>
    <mergeCell ref="A7:E9"/>
  </mergeCells>
  <phoneticPr fontId="18" type="noConversion"/>
  <pageMargins left="0.511811024" right="0.511811024" top="0.78740157499999996" bottom="0.78740157499999996" header="0.31496062000000002" footer="0.31496062000000002"/>
  <pageSetup paperSize="9" scale="64" orientation="portrait" r:id="rId1"/>
  <rowBreaks count="2" manualBreakCount="2">
    <brk id="28" max="4" man="1"/>
    <brk id="51" max="4" man="1"/>
  </rowBreaks>
  <ignoredErrors>
    <ignoredError sqref="B63" 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32"/>
  <sheetViews>
    <sheetView view="pageBreakPreview" zoomScaleNormal="70" zoomScaleSheetLayoutView="100" workbookViewId="0">
      <selection activeCell="N19" sqref="N19"/>
    </sheetView>
  </sheetViews>
  <sheetFormatPr defaultColWidth="9" defaultRowHeight="15"/>
  <cols>
    <col min="1" max="2" width="9" style="5"/>
    <col min="3" max="3" width="20.25" style="5" customWidth="1"/>
    <col min="4" max="11" width="9" style="5"/>
    <col min="12" max="12" width="9.375" style="5" bestFit="1" customWidth="1"/>
    <col min="13" max="13" width="8" style="5" customWidth="1"/>
    <col min="14" max="14" width="33.25" style="5" bestFit="1" customWidth="1"/>
    <col min="15" max="16" width="9" style="5"/>
    <col min="17" max="17" width="8.5" style="5" customWidth="1"/>
    <col min="18" max="18" width="22.875" style="5" bestFit="1" customWidth="1"/>
    <col min="19" max="19" width="39" style="5" bestFit="1" customWidth="1"/>
    <col min="20" max="20" width="16.375" style="70" bestFit="1" customWidth="1"/>
    <col min="21" max="21" width="9.25" style="70" customWidth="1"/>
    <col min="22" max="16384" width="9" style="5"/>
  </cols>
  <sheetData>
    <row r="1" spans="1:25">
      <c r="A1" s="2"/>
      <c r="B1" s="3"/>
      <c r="C1" s="3"/>
      <c r="D1" s="3"/>
      <c r="E1" s="3"/>
      <c r="F1" s="3"/>
      <c r="G1" s="3"/>
      <c r="H1" s="3"/>
      <c r="I1" s="3"/>
      <c r="J1" s="3"/>
      <c r="K1" s="3"/>
      <c r="L1" s="3"/>
      <c r="M1" s="4"/>
      <c r="R1" s="94"/>
      <c r="S1" s="185"/>
      <c r="T1" s="185"/>
      <c r="U1" s="185"/>
      <c r="V1" s="269"/>
      <c r="W1" s="269"/>
      <c r="X1" s="45"/>
      <c r="Y1" s="45"/>
    </row>
    <row r="2" spans="1:25" ht="15.75">
      <c r="A2" s="6"/>
      <c r="B2" s="94"/>
      <c r="C2" s="94"/>
      <c r="D2" s="95" t="s">
        <v>717</v>
      </c>
      <c r="E2" s="95"/>
      <c r="F2" s="95"/>
      <c r="G2" s="95"/>
      <c r="H2" s="95"/>
      <c r="I2" s="95"/>
      <c r="J2" s="95"/>
      <c r="K2" s="95"/>
      <c r="L2" s="95"/>
      <c r="M2" s="8"/>
      <c r="Q2" s="494" t="s">
        <v>1862</v>
      </c>
      <c r="R2" s="494"/>
      <c r="S2" s="494"/>
      <c r="T2" s="494"/>
      <c r="U2" s="45"/>
      <c r="V2" s="45"/>
      <c r="W2" s="269"/>
      <c r="X2" s="45"/>
      <c r="Y2" s="45"/>
    </row>
    <row r="3" spans="1:25" ht="16.5" thickBot="1">
      <c r="A3" s="6"/>
      <c r="B3" s="96"/>
      <c r="C3" s="96"/>
      <c r="D3" s="426" t="s">
        <v>718</v>
      </c>
      <c r="E3" s="426"/>
      <c r="F3" s="426"/>
      <c r="G3" s="426"/>
      <c r="H3" s="426"/>
      <c r="I3" s="426"/>
      <c r="J3" s="426"/>
      <c r="K3" s="426"/>
      <c r="L3" s="426"/>
      <c r="M3" s="477"/>
      <c r="Q3" s="45"/>
      <c r="R3" s="45"/>
      <c r="S3" s="45"/>
      <c r="T3" s="45"/>
      <c r="U3" s="45"/>
      <c r="V3" s="45"/>
      <c r="W3" s="45"/>
      <c r="X3" s="45"/>
      <c r="Y3" s="45"/>
    </row>
    <row r="4" spans="1:25">
      <c r="A4" s="137"/>
      <c r="B4" s="138"/>
      <c r="C4" s="139"/>
      <c r="D4" s="138"/>
      <c r="E4" s="138"/>
      <c r="F4" s="138"/>
      <c r="G4" s="138"/>
      <c r="H4" s="138"/>
      <c r="I4" s="138"/>
      <c r="J4" s="138"/>
      <c r="K4" s="138"/>
      <c r="L4" s="138"/>
      <c r="M4" s="140"/>
      <c r="Q4" s="495" t="s">
        <v>0</v>
      </c>
      <c r="R4" s="497" t="s">
        <v>2561</v>
      </c>
      <c r="S4" s="285" t="s">
        <v>2562</v>
      </c>
      <c r="T4" s="286" t="s">
        <v>2562</v>
      </c>
      <c r="U4" s="287"/>
      <c r="V4" s="288"/>
      <c r="W4" s="45"/>
      <c r="X4" s="45"/>
      <c r="Y4" s="45"/>
    </row>
    <row r="5" spans="1:25" ht="18.75" thickBot="1">
      <c r="A5" s="478" t="s">
        <v>1862</v>
      </c>
      <c r="B5" s="479"/>
      <c r="C5" s="479"/>
      <c r="D5" s="479"/>
      <c r="E5" s="479"/>
      <c r="F5" s="479"/>
      <c r="G5" s="479"/>
      <c r="H5" s="479"/>
      <c r="I5" s="479"/>
      <c r="J5" s="479"/>
      <c r="K5" s="479"/>
      <c r="L5" s="479"/>
      <c r="M5" s="480"/>
      <c r="Q5" s="496"/>
      <c r="R5" s="498"/>
      <c r="S5" s="289" t="s">
        <v>2563</v>
      </c>
      <c r="T5" s="290" t="s">
        <v>2564</v>
      </c>
      <c r="U5" s="287"/>
      <c r="V5" s="288"/>
      <c r="W5" s="45"/>
      <c r="X5" s="45"/>
      <c r="Y5" s="45"/>
    </row>
    <row r="6" spans="1:25" ht="15.75">
      <c r="A6" s="349" t="s">
        <v>797</v>
      </c>
      <c r="B6" s="350"/>
      <c r="C6" s="350"/>
      <c r="D6" s="350"/>
      <c r="E6" s="350"/>
      <c r="F6" s="350"/>
      <c r="G6" s="350"/>
      <c r="H6" s="350"/>
      <c r="I6" s="350"/>
      <c r="J6" s="350"/>
      <c r="K6" s="350"/>
      <c r="L6" s="350"/>
      <c r="M6" s="481"/>
      <c r="Q6" s="291"/>
      <c r="R6" s="292"/>
      <c r="S6" s="293"/>
      <c r="T6" s="294"/>
      <c r="U6" s="287"/>
      <c r="V6" s="288"/>
      <c r="W6" s="45"/>
      <c r="X6" s="45"/>
      <c r="Y6" s="45"/>
    </row>
    <row r="7" spans="1:25" ht="15.75">
      <c r="A7" s="6"/>
      <c r="B7" s="334">
        <v>1</v>
      </c>
      <c r="C7" s="426" t="s">
        <v>1863</v>
      </c>
      <c r="D7" s="426"/>
      <c r="E7" s="96"/>
      <c r="F7" s="96"/>
      <c r="G7" s="96"/>
      <c r="H7" s="96"/>
      <c r="I7" s="96"/>
      <c r="J7" s="96"/>
      <c r="K7" s="96"/>
      <c r="L7" s="227">
        <v>0.04</v>
      </c>
      <c r="M7" s="341"/>
      <c r="Q7" s="295">
        <v>1</v>
      </c>
      <c r="R7" s="296" t="s">
        <v>2565</v>
      </c>
      <c r="S7" s="297" t="s">
        <v>2566</v>
      </c>
      <c r="T7" s="298">
        <v>4</v>
      </c>
      <c r="U7" s="299"/>
      <c r="V7" s="300"/>
      <c r="W7" s="45"/>
      <c r="X7" s="45"/>
      <c r="Y7" s="45"/>
    </row>
    <row r="8" spans="1:25" ht="15.75">
      <c r="A8" s="6"/>
      <c r="B8" s="334"/>
      <c r="C8" s="335"/>
      <c r="D8" s="335"/>
      <c r="E8" s="96"/>
      <c r="F8" s="96"/>
      <c r="G8" s="96"/>
      <c r="H8" s="96"/>
      <c r="I8" s="96"/>
      <c r="J8" s="96"/>
      <c r="K8" s="96"/>
      <c r="L8" s="96"/>
      <c r="M8" s="341"/>
      <c r="Q8" s="301"/>
      <c r="R8" s="302"/>
      <c r="S8" s="303" t="s">
        <v>2566</v>
      </c>
      <c r="T8" s="304" t="s">
        <v>2566</v>
      </c>
      <c r="U8" s="305"/>
      <c r="V8" s="185"/>
      <c r="W8" s="45"/>
      <c r="X8" s="45"/>
      <c r="Y8" s="45"/>
    </row>
    <row r="9" spans="1:25" ht="15.75">
      <c r="A9" s="6"/>
      <c r="B9" s="334">
        <v>2</v>
      </c>
      <c r="C9" s="426" t="s">
        <v>1864</v>
      </c>
      <c r="D9" s="426"/>
      <c r="E9" s="96"/>
      <c r="F9" s="96"/>
      <c r="G9" s="96"/>
      <c r="H9" s="96"/>
      <c r="I9" s="96"/>
      <c r="J9" s="96"/>
      <c r="K9" s="96"/>
      <c r="L9" s="141">
        <v>8.6499999999999994E-2</v>
      </c>
      <c r="M9" s="341"/>
      <c r="Q9" s="301"/>
      <c r="R9" s="302"/>
      <c r="S9" s="303" t="s">
        <v>2566</v>
      </c>
      <c r="T9" s="304" t="s">
        <v>2566</v>
      </c>
      <c r="U9" s="305"/>
      <c r="V9" s="185"/>
      <c r="W9" s="45"/>
      <c r="X9" s="45"/>
      <c r="Y9" s="45"/>
    </row>
    <row r="10" spans="1:25">
      <c r="A10" s="6"/>
      <c r="B10" s="228" t="s">
        <v>1865</v>
      </c>
      <c r="C10" s="94" t="s">
        <v>1866</v>
      </c>
      <c r="D10" s="94"/>
      <c r="E10" s="94"/>
      <c r="F10" s="94"/>
      <c r="G10" s="94"/>
      <c r="H10" s="94"/>
      <c r="I10" s="94"/>
      <c r="J10" s="94"/>
      <c r="K10" s="94"/>
      <c r="L10" s="142">
        <v>0.05</v>
      </c>
      <c r="M10" s="344"/>
      <c r="N10" s="343" t="s">
        <v>2554</v>
      </c>
      <c r="Q10" s="301"/>
      <c r="R10" s="302"/>
      <c r="S10" s="303" t="s">
        <v>2566</v>
      </c>
      <c r="T10" s="304" t="s">
        <v>2566</v>
      </c>
      <c r="U10" s="305"/>
      <c r="V10" s="185"/>
      <c r="W10" s="45"/>
      <c r="X10" s="45"/>
      <c r="Y10" s="45"/>
    </row>
    <row r="11" spans="1:25">
      <c r="A11" s="6"/>
      <c r="B11" s="228" t="s">
        <v>1867</v>
      </c>
      <c r="C11" s="96" t="s">
        <v>1868</v>
      </c>
      <c r="D11" s="96"/>
      <c r="E11" s="96"/>
      <c r="F11" s="96"/>
      <c r="G11" s="96"/>
      <c r="H11" s="96"/>
      <c r="I11" s="96"/>
      <c r="J11" s="96"/>
      <c r="K11" s="96"/>
      <c r="L11" s="144">
        <v>6.4999999999999997E-3</v>
      </c>
      <c r="M11" s="341"/>
      <c r="N11" s="476" t="s">
        <v>2553</v>
      </c>
      <c r="Q11" s="306" t="s">
        <v>2566</v>
      </c>
      <c r="R11" s="302" t="s">
        <v>2566</v>
      </c>
      <c r="S11" s="303" t="s">
        <v>2566</v>
      </c>
      <c r="T11" s="304" t="s">
        <v>2566</v>
      </c>
      <c r="U11" s="305"/>
      <c r="V11" s="185"/>
      <c r="W11" s="45"/>
      <c r="X11" s="45"/>
      <c r="Y11" s="45"/>
    </row>
    <row r="12" spans="1:25">
      <c r="A12" s="6"/>
      <c r="B12" s="228" t="s">
        <v>1869</v>
      </c>
      <c r="C12" s="96" t="s">
        <v>1870</v>
      </c>
      <c r="D12" s="96"/>
      <c r="E12" s="96"/>
      <c r="F12" s="96"/>
      <c r="G12" s="96"/>
      <c r="H12" s="96"/>
      <c r="I12" s="96"/>
      <c r="J12" s="96"/>
      <c r="K12" s="96"/>
      <c r="L12" s="144">
        <v>0.03</v>
      </c>
      <c r="M12" s="341"/>
      <c r="N12" s="476"/>
      <c r="Q12" s="295">
        <v>2</v>
      </c>
      <c r="R12" s="296" t="s">
        <v>2567</v>
      </c>
      <c r="S12" s="307">
        <f>SUM(S13:S15)</f>
        <v>8.65</v>
      </c>
      <c r="T12" s="308"/>
      <c r="U12" s="305"/>
      <c r="V12" s="300"/>
      <c r="W12" s="45"/>
      <c r="X12" s="45"/>
      <c r="Y12" s="45"/>
    </row>
    <row r="13" spans="1:25">
      <c r="A13" s="6"/>
      <c r="B13" s="96"/>
      <c r="C13" s="96"/>
      <c r="D13" s="96"/>
      <c r="E13" s="96"/>
      <c r="F13" s="96"/>
      <c r="G13" s="96"/>
      <c r="H13" s="96"/>
      <c r="I13" s="96"/>
      <c r="J13" s="96"/>
      <c r="K13" s="96"/>
      <c r="L13" s="276"/>
      <c r="M13" s="341"/>
      <c r="Q13" s="309" t="s">
        <v>1865</v>
      </c>
      <c r="R13" s="310" t="s">
        <v>1866</v>
      </c>
      <c r="S13" s="303">
        <v>5</v>
      </c>
      <c r="T13" s="304"/>
      <c r="U13" s="305"/>
      <c r="V13" s="185"/>
      <c r="W13" s="45"/>
      <c r="X13" s="45"/>
      <c r="Y13" s="45"/>
    </row>
    <row r="14" spans="1:25" ht="15.75">
      <c r="A14" s="6"/>
      <c r="B14" s="334">
        <v>3</v>
      </c>
      <c r="C14" s="426" t="s">
        <v>1871</v>
      </c>
      <c r="D14" s="426"/>
      <c r="E14" s="426"/>
      <c r="F14" s="96"/>
      <c r="G14" s="96"/>
      <c r="H14" s="96"/>
      <c r="I14" s="96"/>
      <c r="J14" s="96"/>
      <c r="K14" s="96"/>
      <c r="L14" s="141">
        <v>8.0000000000000002E-3</v>
      </c>
      <c r="M14" s="341"/>
      <c r="Q14" s="309" t="s">
        <v>1867</v>
      </c>
      <c r="R14" s="302" t="s">
        <v>1868</v>
      </c>
      <c r="S14" s="303">
        <v>0.65</v>
      </c>
      <c r="T14" s="304"/>
      <c r="U14" s="305"/>
      <c r="V14" s="185"/>
      <c r="W14" s="45"/>
      <c r="X14" s="45"/>
      <c r="Y14" s="45"/>
    </row>
    <row r="15" spans="1:25">
      <c r="A15" s="6"/>
      <c r="B15" s="94"/>
      <c r="C15" s="94"/>
      <c r="D15" s="94"/>
      <c r="E15" s="94"/>
      <c r="F15" s="94"/>
      <c r="G15" s="94"/>
      <c r="H15" s="94"/>
      <c r="I15" s="94"/>
      <c r="J15" s="94"/>
      <c r="K15" s="94"/>
      <c r="L15" s="94"/>
      <c r="M15" s="344"/>
      <c r="Q15" s="309" t="s">
        <v>1869</v>
      </c>
      <c r="R15" s="302" t="s">
        <v>2568</v>
      </c>
      <c r="S15" s="311">
        <v>3</v>
      </c>
      <c r="T15" s="304"/>
      <c r="U15" s="305"/>
      <c r="V15" s="312"/>
      <c r="W15" s="45"/>
      <c r="X15" s="45"/>
      <c r="Y15" s="45"/>
    </row>
    <row r="16" spans="1:25" ht="15.75">
      <c r="A16" s="6"/>
      <c r="B16" s="334">
        <v>4</v>
      </c>
      <c r="C16" s="426" t="s">
        <v>1872</v>
      </c>
      <c r="D16" s="426"/>
      <c r="E16" s="96"/>
      <c r="F16" s="96"/>
      <c r="G16" s="96"/>
      <c r="H16" s="96"/>
      <c r="I16" s="96"/>
      <c r="J16" s="96"/>
      <c r="K16" s="96"/>
      <c r="L16" s="227">
        <v>1.2699999999999999E-2</v>
      </c>
      <c r="M16" s="344"/>
      <c r="Q16" s="306"/>
      <c r="R16" s="302"/>
      <c r="S16" s="303"/>
      <c r="T16" s="304"/>
      <c r="U16" s="305"/>
      <c r="V16" s="300"/>
      <c r="W16" s="45"/>
      <c r="X16" s="45"/>
      <c r="Y16" s="45"/>
    </row>
    <row r="17" spans="1:25">
      <c r="A17" s="6"/>
      <c r="B17" s="94"/>
      <c r="C17" s="94"/>
      <c r="D17" s="94"/>
      <c r="E17" s="94"/>
      <c r="F17" s="94"/>
      <c r="G17" s="94"/>
      <c r="H17" s="94"/>
      <c r="I17" s="94"/>
      <c r="J17" s="94"/>
      <c r="K17" s="94"/>
      <c r="L17" s="94"/>
      <c r="M17" s="344"/>
      <c r="Q17" s="295">
        <v>3</v>
      </c>
      <c r="R17" s="296" t="s">
        <v>2569</v>
      </c>
      <c r="S17" s="313" t="s">
        <v>2566</v>
      </c>
      <c r="T17" s="308">
        <f>SUM(T18:T20)</f>
        <v>2.0699999999999998</v>
      </c>
      <c r="U17" s="305"/>
      <c r="V17" s="300"/>
      <c r="W17" s="45"/>
      <c r="X17" s="45"/>
      <c r="Y17" s="45"/>
    </row>
    <row r="18" spans="1:25" ht="15.75">
      <c r="A18" s="6"/>
      <c r="B18" s="334">
        <v>5</v>
      </c>
      <c r="C18" s="426" t="s">
        <v>1873</v>
      </c>
      <c r="D18" s="426"/>
      <c r="E18" s="96"/>
      <c r="F18" s="96"/>
      <c r="G18" s="96"/>
      <c r="H18" s="96"/>
      <c r="I18" s="96"/>
      <c r="J18" s="96"/>
      <c r="K18" s="96"/>
      <c r="L18" s="227">
        <v>1.23E-2</v>
      </c>
      <c r="M18" s="344"/>
      <c r="Q18" s="309" t="s">
        <v>2161</v>
      </c>
      <c r="R18" s="302" t="s">
        <v>2570</v>
      </c>
      <c r="S18" s="303"/>
      <c r="T18" s="304">
        <v>0.4</v>
      </c>
      <c r="U18" s="305"/>
      <c r="V18" s="300"/>
      <c r="W18" s="45"/>
      <c r="X18" s="45"/>
      <c r="Y18" s="45"/>
    </row>
    <row r="19" spans="1:25" ht="15.75">
      <c r="A19" s="6"/>
      <c r="B19" s="94"/>
      <c r="C19" s="94"/>
      <c r="D19" s="94"/>
      <c r="E19" s="94"/>
      <c r="F19" s="94"/>
      <c r="G19" s="94"/>
      <c r="H19" s="94"/>
      <c r="I19" s="94"/>
      <c r="J19" s="94"/>
      <c r="K19" s="94"/>
      <c r="L19" s="94"/>
      <c r="M19" s="344"/>
      <c r="Q19" s="309" t="s">
        <v>2162</v>
      </c>
      <c r="R19" s="302" t="s">
        <v>2571</v>
      </c>
      <c r="S19" s="303"/>
      <c r="T19" s="304">
        <v>1.27</v>
      </c>
      <c r="U19" s="305"/>
      <c r="V19" s="300"/>
      <c r="W19" s="284"/>
      <c r="X19" s="284"/>
      <c r="Y19" s="284"/>
    </row>
    <row r="20" spans="1:25" ht="15.75">
      <c r="A20" s="6"/>
      <c r="B20" s="334">
        <v>6</v>
      </c>
      <c r="C20" s="426" t="s">
        <v>1874</v>
      </c>
      <c r="D20" s="426"/>
      <c r="E20" s="96"/>
      <c r="F20" s="96"/>
      <c r="G20" s="96"/>
      <c r="H20" s="96"/>
      <c r="I20" s="96"/>
      <c r="J20" s="96"/>
      <c r="K20" s="96"/>
      <c r="L20" s="227">
        <v>7.3999999999999996E-2</v>
      </c>
      <c r="M20" s="344"/>
      <c r="Q20" s="309" t="s">
        <v>2162</v>
      </c>
      <c r="R20" s="302" t="s">
        <v>2572</v>
      </c>
      <c r="S20" s="303"/>
      <c r="T20" s="304">
        <v>0.4</v>
      </c>
      <c r="U20" s="305"/>
      <c r="V20" s="300"/>
      <c r="W20" s="45"/>
      <c r="X20" s="45"/>
      <c r="Y20" s="45"/>
    </row>
    <row r="21" spans="1:25">
      <c r="A21" s="6"/>
      <c r="B21" s="94"/>
      <c r="C21" s="94"/>
      <c r="D21" s="94"/>
      <c r="E21" s="94"/>
      <c r="F21" s="94"/>
      <c r="G21" s="94"/>
      <c r="H21" s="94"/>
      <c r="I21" s="94"/>
      <c r="J21" s="94"/>
      <c r="K21" s="94"/>
      <c r="L21" s="94"/>
      <c r="M21" s="344"/>
      <c r="Q21" s="306"/>
      <c r="R21" s="314"/>
      <c r="S21" s="303"/>
      <c r="T21" s="304"/>
      <c r="U21" s="305"/>
      <c r="V21" s="300"/>
    </row>
    <row r="22" spans="1:25" ht="18">
      <c r="A22" s="6"/>
      <c r="B22" s="482" t="s">
        <v>1875</v>
      </c>
      <c r="C22" s="482"/>
      <c r="D22" s="482"/>
      <c r="E22" s="482"/>
      <c r="F22" s="482"/>
      <c r="G22" s="482"/>
      <c r="H22" s="482"/>
      <c r="I22" s="482"/>
      <c r="J22" s="482"/>
      <c r="K22" s="482"/>
      <c r="L22" s="145">
        <v>0.26240000000000002</v>
      </c>
      <c r="M22" s="344"/>
      <c r="Q22" s="295">
        <v>4</v>
      </c>
      <c r="R22" s="296" t="s">
        <v>2573</v>
      </c>
      <c r="S22" s="313" t="s">
        <v>2566</v>
      </c>
      <c r="T22" s="308">
        <v>1.23</v>
      </c>
      <c r="U22" s="305"/>
      <c r="V22" s="300"/>
    </row>
    <row r="23" spans="1:25">
      <c r="A23" s="6"/>
      <c r="B23" s="94"/>
      <c r="C23" s="94"/>
      <c r="D23" s="94"/>
      <c r="E23" s="94"/>
      <c r="F23" s="94"/>
      <c r="G23" s="94"/>
      <c r="H23" s="94"/>
      <c r="I23" s="94"/>
      <c r="J23" s="94"/>
      <c r="K23" s="94"/>
      <c r="L23" s="94"/>
      <c r="M23" s="344"/>
      <c r="Q23" s="306"/>
      <c r="R23" s="302"/>
      <c r="S23" s="303"/>
      <c r="T23" s="304"/>
      <c r="U23" s="305"/>
      <c r="V23" s="300"/>
    </row>
    <row r="24" spans="1:25">
      <c r="A24" s="137"/>
      <c r="B24" s="139"/>
      <c r="C24" s="139"/>
      <c r="D24" s="139"/>
      <c r="E24" s="139"/>
      <c r="F24" s="139"/>
      <c r="G24" s="139"/>
      <c r="H24" s="139"/>
      <c r="I24" s="139"/>
      <c r="J24" s="139"/>
      <c r="K24" s="139"/>
      <c r="L24" s="139"/>
      <c r="M24" s="345"/>
      <c r="Q24" s="295">
        <v>5</v>
      </c>
      <c r="R24" s="296" t="s">
        <v>2574</v>
      </c>
      <c r="S24" s="315"/>
      <c r="T24" s="308">
        <v>7.4</v>
      </c>
      <c r="U24" s="305"/>
      <c r="V24" s="300"/>
    </row>
    <row r="25" spans="1:25" s="146" customFormat="1" ht="15.75" thickBot="1">
      <c r="A25" s="483" t="s">
        <v>1876</v>
      </c>
      <c r="B25" s="484"/>
      <c r="C25" s="487" t="s">
        <v>2579</v>
      </c>
      <c r="D25" s="487"/>
      <c r="E25" s="487"/>
      <c r="F25" s="487"/>
      <c r="G25" s="487"/>
      <c r="H25" s="487"/>
      <c r="I25" s="487"/>
      <c r="J25" s="487"/>
      <c r="K25" s="487"/>
      <c r="L25" s="487"/>
      <c r="M25" s="488"/>
      <c r="O25" s="147"/>
      <c r="P25" s="148"/>
      <c r="Q25" s="306"/>
      <c r="R25" s="302"/>
      <c r="S25" s="316"/>
      <c r="T25" s="317"/>
      <c r="U25" s="305"/>
      <c r="V25" s="185"/>
    </row>
    <row r="26" spans="1:25" s="146" customFormat="1" ht="15.75" thickBot="1">
      <c r="A26" s="485"/>
      <c r="B26" s="486"/>
      <c r="C26" s="489"/>
      <c r="D26" s="489"/>
      <c r="E26" s="489"/>
      <c r="F26" s="489"/>
      <c r="G26" s="489"/>
      <c r="H26" s="489"/>
      <c r="I26" s="489"/>
      <c r="J26" s="489"/>
      <c r="K26" s="489"/>
      <c r="L26" s="489"/>
      <c r="M26" s="490"/>
      <c r="O26" s="147"/>
      <c r="P26" s="148"/>
      <c r="Q26" s="318" t="s">
        <v>2566</v>
      </c>
      <c r="R26" s="319" t="s">
        <v>2575</v>
      </c>
      <c r="S26" s="320" t="s">
        <v>2566</v>
      </c>
      <c r="T26" s="321">
        <f>ROUND((((1+(T7%+T18%+T19%+T20%))*(1+T22%)*(1+T24%)/(1-S12%))-(1))*100,2)</f>
        <v>26.24</v>
      </c>
      <c r="U26" s="322"/>
      <c r="V26" s="300"/>
    </row>
    <row r="27" spans="1:25">
      <c r="Q27" s="19"/>
      <c r="R27" s="19"/>
      <c r="S27" s="19"/>
      <c r="T27" s="19"/>
      <c r="U27" s="19"/>
      <c r="V27" s="19"/>
    </row>
    <row r="28" spans="1:25" ht="18">
      <c r="Q28" s="323"/>
      <c r="R28" s="323"/>
      <c r="S28" s="323"/>
      <c r="T28" s="323"/>
      <c r="U28" s="323"/>
      <c r="V28" s="19"/>
    </row>
    <row r="29" spans="1:25" ht="18">
      <c r="Q29" s="492" t="s">
        <v>2576</v>
      </c>
      <c r="R29" s="492"/>
      <c r="S29" s="324">
        <f>ROUND((((1+((T7+T17)/100))*(1+T22/100)*(1+T24/100))/(1-S12/100)-1)*100,2)</f>
        <v>26.24</v>
      </c>
      <c r="T29" s="19"/>
      <c r="U29" s="19"/>
      <c r="V29" s="19"/>
    </row>
    <row r="30" spans="1:25">
      <c r="F30" s="149"/>
      <c r="Q30" s="493" t="s">
        <v>2566</v>
      </c>
      <c r="R30" s="493"/>
      <c r="S30" s="19"/>
      <c r="T30" s="19"/>
      <c r="U30" s="19"/>
      <c r="V30" s="19"/>
    </row>
    <row r="31" spans="1:25">
      <c r="Q31" s="491" t="s">
        <v>2577</v>
      </c>
      <c r="R31" s="491"/>
      <c r="S31" s="491"/>
      <c r="T31" s="491"/>
      <c r="U31" s="491"/>
      <c r="V31" s="491"/>
    </row>
    <row r="32" spans="1:25">
      <c r="Q32" s="491" t="s">
        <v>2578</v>
      </c>
      <c r="R32" s="491"/>
      <c r="S32" s="491"/>
    </row>
  </sheetData>
  <mergeCells count="20">
    <mergeCell ref="Q32:S32"/>
    <mergeCell ref="Q29:R29"/>
    <mergeCell ref="Q30:R30"/>
    <mergeCell ref="Q31:V31"/>
    <mergeCell ref="Q2:T2"/>
    <mergeCell ref="Q4:Q5"/>
    <mergeCell ref="R4:R5"/>
    <mergeCell ref="C16:D16"/>
    <mergeCell ref="C18:D18"/>
    <mergeCell ref="C20:D20"/>
    <mergeCell ref="B22:K22"/>
    <mergeCell ref="A25:B26"/>
    <mergeCell ref="C25:M26"/>
    <mergeCell ref="N11:N12"/>
    <mergeCell ref="C14:E14"/>
    <mergeCell ref="D3:M3"/>
    <mergeCell ref="A5:M5"/>
    <mergeCell ref="A6:M6"/>
    <mergeCell ref="C7:D7"/>
    <mergeCell ref="C9:D9"/>
  </mergeCells>
  <pageMargins left="0.511811024" right="0.511811024" top="0.78740157499999996" bottom="0.78740157499999996" header="0.31496062000000002" footer="0.31496062000000002"/>
  <pageSetup paperSize="9" scale="66"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41"/>
  <sheetViews>
    <sheetView view="pageBreakPreview" zoomScaleNormal="85" zoomScaleSheetLayoutView="100" workbookViewId="0">
      <selection activeCell="I9" sqref="I9"/>
    </sheetView>
  </sheetViews>
  <sheetFormatPr defaultColWidth="9" defaultRowHeight="14.25"/>
  <cols>
    <col min="1" max="1" width="10.875" style="45" customWidth="1"/>
    <col min="2" max="2" width="37.5" style="45" customWidth="1"/>
    <col min="3" max="3" width="21.25" style="45" customWidth="1"/>
    <col min="4" max="8" width="20.125" style="45" customWidth="1"/>
    <col min="9" max="9" width="17.125" style="45" customWidth="1"/>
    <col min="10" max="16384" width="9" style="45"/>
  </cols>
  <sheetData>
    <row r="1" spans="1:17" s="5" customFormat="1" ht="15">
      <c r="A1" s="2"/>
      <c r="B1" s="3"/>
      <c r="C1" s="3"/>
      <c r="D1" s="3"/>
      <c r="E1" s="3"/>
      <c r="F1" s="3"/>
      <c r="G1" s="3"/>
      <c r="H1" s="340"/>
    </row>
    <row r="2" spans="1:17" s="5" customFormat="1" ht="15.75">
      <c r="A2" s="133"/>
      <c r="B2" s="7"/>
      <c r="C2" s="499" t="s">
        <v>717</v>
      </c>
      <c r="D2" s="499"/>
      <c r="E2" s="499"/>
      <c r="F2" s="499"/>
      <c r="G2" s="499"/>
      <c r="H2" s="500"/>
      <c r="I2" s="7"/>
      <c r="J2" s="7"/>
      <c r="K2" s="7"/>
      <c r="L2" s="7"/>
      <c r="M2" s="7"/>
      <c r="N2" s="7"/>
      <c r="O2" s="7"/>
      <c r="P2" s="7"/>
    </row>
    <row r="3" spans="1:17" s="5" customFormat="1" ht="15" customHeight="1">
      <c r="A3" s="134"/>
      <c r="B3" s="10"/>
      <c r="C3" s="426" t="s">
        <v>718</v>
      </c>
      <c r="D3" s="426"/>
      <c r="E3" s="426"/>
      <c r="F3" s="426"/>
      <c r="G3" s="426"/>
      <c r="H3" s="501"/>
      <c r="I3" s="10"/>
      <c r="J3" s="10"/>
      <c r="K3" s="10"/>
      <c r="L3" s="10"/>
      <c r="M3" s="10"/>
      <c r="N3" s="10"/>
      <c r="O3" s="10"/>
      <c r="P3" s="10"/>
    </row>
    <row r="4" spans="1:17" s="5" customFormat="1" ht="15">
      <c r="A4" s="6"/>
      <c r="B4" s="9"/>
      <c r="C4" s="94"/>
      <c r="D4" s="96"/>
      <c r="E4" s="96"/>
      <c r="F4" s="96"/>
      <c r="G4" s="96"/>
      <c r="H4" s="341"/>
      <c r="I4" s="9"/>
      <c r="J4" s="9"/>
      <c r="K4" s="9"/>
      <c r="L4" s="9"/>
      <c r="M4" s="9"/>
    </row>
    <row r="5" spans="1:17" s="19" customFormat="1" ht="15.75">
      <c r="A5" s="386" t="s">
        <v>1880</v>
      </c>
      <c r="B5" s="387"/>
      <c r="C5" s="387"/>
      <c r="D5" s="387"/>
      <c r="E5" s="387"/>
      <c r="F5" s="387"/>
      <c r="G5" s="387"/>
      <c r="H5" s="502"/>
      <c r="I5" s="17"/>
      <c r="J5" s="17"/>
      <c r="K5" s="17"/>
      <c r="L5" s="17"/>
      <c r="M5" s="17"/>
      <c r="N5" s="17"/>
      <c r="O5" s="17"/>
      <c r="P5" s="17"/>
      <c r="Q5" s="17"/>
    </row>
    <row r="6" spans="1:17" s="19" customFormat="1" ht="15" customHeight="1">
      <c r="A6" s="20"/>
      <c r="B6" s="185"/>
      <c r="C6" s="185"/>
      <c r="D6" s="185"/>
      <c r="E6" s="185"/>
      <c r="F6" s="185"/>
      <c r="G6" s="185"/>
      <c r="H6" s="342"/>
      <c r="N6" s="22"/>
      <c r="O6" s="22"/>
      <c r="P6" s="22"/>
    </row>
    <row r="7" spans="1:17" s="19" customFormat="1" ht="15.75" customHeight="1">
      <c r="A7" s="469" t="s">
        <v>2646</v>
      </c>
      <c r="B7" s="470"/>
      <c r="C7" s="470"/>
      <c r="D7" s="470"/>
      <c r="E7" s="470"/>
      <c r="F7" s="470"/>
      <c r="G7" s="470"/>
      <c r="H7" s="503"/>
      <c r="I7" s="9"/>
      <c r="J7" s="9"/>
      <c r="K7" s="9"/>
      <c r="L7" s="9"/>
      <c r="M7" s="9"/>
      <c r="N7" s="9"/>
      <c r="O7" s="9"/>
      <c r="P7" s="9"/>
    </row>
    <row r="8" spans="1:17" s="19" customFormat="1" ht="15.75" customHeight="1">
      <c r="A8" s="469"/>
      <c r="B8" s="470"/>
      <c r="C8" s="470"/>
      <c r="D8" s="470"/>
      <c r="E8" s="470"/>
      <c r="F8" s="470"/>
      <c r="G8" s="470"/>
      <c r="H8" s="503"/>
      <c r="I8" s="9"/>
      <c r="J8" s="9"/>
      <c r="K8" s="9"/>
      <c r="L8" s="9"/>
      <c r="M8" s="9"/>
      <c r="N8" s="9"/>
      <c r="O8" s="9"/>
      <c r="P8" s="9"/>
    </row>
    <row r="9" spans="1:17" s="19" customFormat="1" ht="15.75" customHeight="1" thickBot="1">
      <c r="A9" s="504"/>
      <c r="B9" s="505"/>
      <c r="C9" s="505"/>
      <c r="D9" s="505"/>
      <c r="E9" s="505"/>
      <c r="F9" s="505"/>
      <c r="G9" s="505"/>
      <c r="H9" s="506"/>
      <c r="I9" s="13"/>
      <c r="J9" s="13"/>
      <c r="K9" s="13"/>
      <c r="L9" s="13"/>
      <c r="M9" s="13"/>
      <c r="N9" s="13"/>
      <c r="O9" s="13"/>
      <c r="P9" s="13"/>
    </row>
    <row r="10" spans="1:17" ht="15.75" customHeight="1">
      <c r="A10" s="507" t="s">
        <v>1881</v>
      </c>
      <c r="B10" s="509" t="s">
        <v>1882</v>
      </c>
      <c r="C10" s="509" t="s">
        <v>1883</v>
      </c>
      <c r="D10" s="153" t="s">
        <v>1884</v>
      </c>
      <c r="E10" s="153" t="s">
        <v>1884</v>
      </c>
      <c r="F10" s="153" t="s">
        <v>1884</v>
      </c>
      <c r="G10" s="153" t="s">
        <v>1884</v>
      </c>
      <c r="H10" s="153" t="s">
        <v>1884</v>
      </c>
    </row>
    <row r="11" spans="1:17" ht="15.75">
      <c r="A11" s="508"/>
      <c r="B11" s="510"/>
      <c r="C11" s="510"/>
      <c r="D11" s="153">
        <v>30</v>
      </c>
      <c r="E11" s="153">
        <f>D11+30</f>
        <v>60</v>
      </c>
      <c r="F11" s="153">
        <f t="shared" ref="F11:H11" si="0">E11+30</f>
        <v>90</v>
      </c>
      <c r="G11" s="153">
        <f t="shared" si="0"/>
        <v>120</v>
      </c>
      <c r="H11" s="153">
        <f t="shared" si="0"/>
        <v>150</v>
      </c>
    </row>
    <row r="12" spans="1:17">
      <c r="A12" s="513" t="str">
        <f>SINTÉTICO!A13</f>
        <v>1.0</v>
      </c>
      <c r="B12" s="515" t="str">
        <f>SINTÉTICO!D13</f>
        <v>PROJETO EXECUTIVO</v>
      </c>
      <c r="C12" s="154">
        <f>SINTÉTICO!L13</f>
        <v>11024.53</v>
      </c>
      <c r="D12" s="155">
        <f>$C$12*D13</f>
        <v>11024.53</v>
      </c>
      <c r="E12" s="155">
        <f t="shared" ref="E12:H12" si="1">$C$12*E13</f>
        <v>0</v>
      </c>
      <c r="F12" s="155">
        <f t="shared" si="1"/>
        <v>0</v>
      </c>
      <c r="G12" s="155">
        <f t="shared" si="1"/>
        <v>0</v>
      </c>
      <c r="H12" s="155">
        <f t="shared" si="1"/>
        <v>0</v>
      </c>
      <c r="I12" s="326">
        <f t="shared" ref="I12:I34" si="2">SUM(D12:H12)-C12</f>
        <v>0</v>
      </c>
    </row>
    <row r="13" spans="1:17">
      <c r="A13" s="514"/>
      <c r="B13" s="516"/>
      <c r="C13" s="156">
        <v>1</v>
      </c>
      <c r="D13" s="157">
        <v>1</v>
      </c>
      <c r="E13" s="157">
        <v>0</v>
      </c>
      <c r="F13" s="157"/>
      <c r="G13" s="157"/>
      <c r="H13" s="157"/>
      <c r="I13" s="326">
        <f t="shared" si="2"/>
        <v>0</v>
      </c>
    </row>
    <row r="14" spans="1:17">
      <c r="A14" s="513" t="str">
        <f>SINTÉTICO!A18</f>
        <v>2.0</v>
      </c>
      <c r="B14" s="515" t="str">
        <f>SINTÉTICO!D18</f>
        <v>SERVIÇOS PRELIMINARES</v>
      </c>
      <c r="C14" s="154">
        <f>SINTÉTICO!L18</f>
        <v>45830.94</v>
      </c>
      <c r="D14" s="155">
        <f>$C$14*D15</f>
        <v>0</v>
      </c>
      <c r="E14" s="155">
        <f t="shared" ref="E14:H14" si="3">$C$14*E15</f>
        <v>45830.94</v>
      </c>
      <c r="F14" s="155">
        <f t="shared" si="3"/>
        <v>0</v>
      </c>
      <c r="G14" s="155">
        <f t="shared" si="3"/>
        <v>0</v>
      </c>
      <c r="H14" s="155">
        <f t="shared" si="3"/>
        <v>0</v>
      </c>
      <c r="I14" s="326">
        <f t="shared" si="2"/>
        <v>0</v>
      </c>
    </row>
    <row r="15" spans="1:17">
      <c r="A15" s="514"/>
      <c r="B15" s="516"/>
      <c r="C15" s="156">
        <v>1</v>
      </c>
      <c r="D15" s="157"/>
      <c r="E15" s="157">
        <v>1</v>
      </c>
      <c r="F15" s="157">
        <v>0</v>
      </c>
      <c r="G15" s="157"/>
      <c r="H15" s="157"/>
      <c r="I15" s="326">
        <f t="shared" si="2"/>
        <v>0</v>
      </c>
    </row>
    <row r="16" spans="1:17">
      <c r="A16" s="513" t="str">
        <f>SINTÉTICO!A26</f>
        <v>3.0</v>
      </c>
      <c r="B16" s="511" t="str">
        <f>SINTÉTICO!D26</f>
        <v>ADMINISTRAÇÃO LOCAL</v>
      </c>
      <c r="C16" s="154">
        <f>SINTÉTICO!L26</f>
        <v>72914.25</v>
      </c>
      <c r="D16" s="155">
        <f>$C$16*D17</f>
        <v>0</v>
      </c>
      <c r="E16" s="155">
        <f t="shared" ref="E16:H16" si="4">$C$16*E17</f>
        <v>10937.137499999999</v>
      </c>
      <c r="F16" s="155">
        <f t="shared" si="4"/>
        <v>25519.987499999999</v>
      </c>
      <c r="G16" s="155">
        <f t="shared" si="4"/>
        <v>25519.987499999999</v>
      </c>
      <c r="H16" s="155">
        <f t="shared" si="4"/>
        <v>10937.137499999999</v>
      </c>
      <c r="I16" s="326">
        <f t="shared" si="2"/>
        <v>0</v>
      </c>
    </row>
    <row r="17" spans="1:9">
      <c r="A17" s="514"/>
      <c r="B17" s="512"/>
      <c r="C17" s="156">
        <v>1</v>
      </c>
      <c r="D17" s="157"/>
      <c r="E17" s="262">
        <v>0.15</v>
      </c>
      <c r="F17" s="262">
        <v>0.35</v>
      </c>
      <c r="G17" s="262">
        <v>0.35</v>
      </c>
      <c r="H17" s="262">
        <v>0.15</v>
      </c>
      <c r="I17" s="326">
        <f t="shared" si="2"/>
        <v>0</v>
      </c>
    </row>
    <row r="18" spans="1:9" ht="14.25" customHeight="1">
      <c r="A18" s="513" t="str">
        <f>SINTÉTICO!A30</f>
        <v>4.0</v>
      </c>
      <c r="B18" s="511" t="str">
        <f>SINTÉTICO!D30</f>
        <v xml:space="preserve">MOVIMENTO DE TERRA </v>
      </c>
      <c r="C18" s="154">
        <f>SINTÉTICO!L30</f>
        <v>2127.44</v>
      </c>
      <c r="D18" s="155">
        <f>$C$18*D19</f>
        <v>0</v>
      </c>
      <c r="E18" s="155">
        <f t="shared" ref="E18:H18" si="5">$C$18*E19</f>
        <v>2127.44</v>
      </c>
      <c r="F18" s="155">
        <f t="shared" si="5"/>
        <v>0</v>
      </c>
      <c r="G18" s="155">
        <f t="shared" si="5"/>
        <v>0</v>
      </c>
      <c r="H18" s="155">
        <f t="shared" si="5"/>
        <v>0</v>
      </c>
      <c r="I18" s="326">
        <f t="shared" si="2"/>
        <v>0</v>
      </c>
    </row>
    <row r="19" spans="1:9">
      <c r="A19" s="514"/>
      <c r="B19" s="512"/>
      <c r="C19" s="156">
        <v>1</v>
      </c>
      <c r="D19" s="157"/>
      <c r="E19" s="157">
        <v>1</v>
      </c>
      <c r="F19" s="157">
        <v>0</v>
      </c>
      <c r="G19" s="157"/>
      <c r="H19" s="157"/>
      <c r="I19" s="326">
        <f t="shared" si="2"/>
        <v>0</v>
      </c>
    </row>
    <row r="20" spans="1:9" ht="14.25" customHeight="1">
      <c r="A20" s="513" t="str">
        <f>SINTÉTICO!A35</f>
        <v>5.0</v>
      </c>
      <c r="B20" s="511" t="str">
        <f>SINTÉTICO!D35</f>
        <v>CONSTRUÇÃO CIVIL</v>
      </c>
      <c r="C20" s="154">
        <f>SINTÉTICO!L35</f>
        <v>224679.62</v>
      </c>
      <c r="D20" s="155">
        <f>$C$20*D21</f>
        <v>0</v>
      </c>
      <c r="E20" s="155">
        <f t="shared" ref="E20:H20" si="6">$C$20*E21</f>
        <v>0</v>
      </c>
      <c r="F20" s="155">
        <f t="shared" si="6"/>
        <v>33701.942999999999</v>
      </c>
      <c r="G20" s="155">
        <f t="shared" si="6"/>
        <v>146041.753</v>
      </c>
      <c r="H20" s="155">
        <f t="shared" si="6"/>
        <v>44935.923999999999</v>
      </c>
      <c r="I20" s="326">
        <f t="shared" si="2"/>
        <v>0</v>
      </c>
    </row>
    <row r="21" spans="1:9">
      <c r="A21" s="514"/>
      <c r="B21" s="512"/>
      <c r="C21" s="156">
        <v>1</v>
      </c>
      <c r="D21" s="157"/>
      <c r="E21" s="157"/>
      <c r="F21" s="157">
        <v>0.15</v>
      </c>
      <c r="G21" s="157">
        <v>0.65</v>
      </c>
      <c r="H21" s="157">
        <v>0.2</v>
      </c>
      <c r="I21" s="326">
        <f t="shared" si="2"/>
        <v>0</v>
      </c>
    </row>
    <row r="22" spans="1:9" ht="14.25" customHeight="1">
      <c r="A22" s="513" t="str">
        <f>SINTÉTICO!A46</f>
        <v>6.0</v>
      </c>
      <c r="B22" s="511" t="str">
        <f>SINTÉTICO!D46</f>
        <v>FUNDAÇÃO - ESTRUTURAS DE CONCRETO ARMADO</v>
      </c>
      <c r="C22" s="154">
        <f>SINTÉTICO!L46</f>
        <v>81260.95</v>
      </c>
      <c r="D22" s="155">
        <f>$C$22*D23</f>
        <v>0</v>
      </c>
      <c r="E22" s="155">
        <f t="shared" ref="E22:H22" si="7">$C$22*E23</f>
        <v>30472.856249999997</v>
      </c>
      <c r="F22" s="155">
        <f t="shared" si="7"/>
        <v>50788.09375</v>
      </c>
      <c r="G22" s="155">
        <f t="shared" si="7"/>
        <v>0</v>
      </c>
      <c r="H22" s="155">
        <f t="shared" si="7"/>
        <v>0</v>
      </c>
      <c r="I22" s="326">
        <f t="shared" si="2"/>
        <v>0</v>
      </c>
    </row>
    <row r="23" spans="1:9">
      <c r="A23" s="514"/>
      <c r="B23" s="512"/>
      <c r="C23" s="156">
        <v>1</v>
      </c>
      <c r="D23" s="157"/>
      <c r="E23" s="339">
        <v>0.375</v>
      </c>
      <c r="F23" s="339">
        <v>0.625</v>
      </c>
      <c r="G23" s="157">
        <v>0</v>
      </c>
      <c r="H23" s="157">
        <v>0</v>
      </c>
      <c r="I23" s="326">
        <f t="shared" si="2"/>
        <v>0</v>
      </c>
    </row>
    <row r="24" spans="1:9" ht="14.25" customHeight="1">
      <c r="A24" s="513" t="str">
        <f>SINTÉTICO!A59</f>
        <v>7.0</v>
      </c>
      <c r="B24" s="511" t="str">
        <f>SINTÉTICO!D59</f>
        <v>ESTRUTURAS METÁLICAS</v>
      </c>
      <c r="C24" s="154">
        <f>SINTÉTICO!L59</f>
        <v>249560.38</v>
      </c>
      <c r="D24" s="155">
        <f>$C$24*D25</f>
        <v>0</v>
      </c>
      <c r="E24" s="155">
        <f t="shared" ref="E24:H24" si="8">$C$24*E25</f>
        <v>0</v>
      </c>
      <c r="F24" s="155">
        <f t="shared" si="8"/>
        <v>12478.019</v>
      </c>
      <c r="G24" s="155">
        <f t="shared" si="8"/>
        <v>224604.342</v>
      </c>
      <c r="H24" s="155">
        <f t="shared" si="8"/>
        <v>12478.019</v>
      </c>
      <c r="I24" s="326">
        <f t="shared" si="2"/>
        <v>0</v>
      </c>
    </row>
    <row r="25" spans="1:9">
      <c r="A25" s="514"/>
      <c r="B25" s="512"/>
      <c r="C25" s="156">
        <v>1</v>
      </c>
      <c r="D25" s="157"/>
      <c r="E25" s="157"/>
      <c r="F25" s="262">
        <v>0.05</v>
      </c>
      <c r="G25" s="157">
        <v>0.9</v>
      </c>
      <c r="H25" s="157">
        <v>0.05</v>
      </c>
      <c r="I25" s="326">
        <f t="shared" si="2"/>
        <v>0</v>
      </c>
    </row>
    <row r="26" spans="1:9" ht="14.25" customHeight="1">
      <c r="A26" s="513" t="str">
        <f>SINTÉTICO!A65</f>
        <v>8.0</v>
      </c>
      <c r="B26" s="511" t="str">
        <f>SINTÉTICO!D65</f>
        <v>SERVIÇOS DIVERSOS</v>
      </c>
      <c r="C26" s="154">
        <f>SINTÉTICO!L65</f>
        <v>17369.939999999999</v>
      </c>
      <c r="D26" s="155">
        <f>$C$26*D27</f>
        <v>0</v>
      </c>
      <c r="E26" s="155">
        <f t="shared" ref="E26:H26" si="9">$C$26*E27</f>
        <v>0</v>
      </c>
      <c r="F26" s="155">
        <f t="shared" si="9"/>
        <v>6947.9759999999997</v>
      </c>
      <c r="G26" s="155">
        <f t="shared" si="9"/>
        <v>5210.9819999999991</v>
      </c>
      <c r="H26" s="155">
        <f t="shared" si="9"/>
        <v>5210.9819999999991</v>
      </c>
      <c r="I26" s="326">
        <f t="shared" si="2"/>
        <v>0</v>
      </c>
    </row>
    <row r="27" spans="1:9">
      <c r="A27" s="514"/>
      <c r="B27" s="512"/>
      <c r="C27" s="156">
        <v>1</v>
      </c>
      <c r="D27" s="157"/>
      <c r="E27" s="157"/>
      <c r="F27" s="157">
        <v>0.4</v>
      </c>
      <c r="G27" s="157">
        <v>0.3</v>
      </c>
      <c r="H27" s="157">
        <v>0.3</v>
      </c>
      <c r="I27" s="326">
        <f t="shared" si="2"/>
        <v>0</v>
      </c>
    </row>
    <row r="28" spans="1:9" ht="14.25" customHeight="1">
      <c r="A28" s="513" t="str">
        <f>SINTÉTICO!A68</f>
        <v>9.0</v>
      </c>
      <c r="B28" s="511" t="str">
        <f>SINTÉTICO!D68</f>
        <v>INSTALAÇÃO ELÉTRICA</v>
      </c>
      <c r="C28" s="154">
        <f>SINTÉTICO!L68</f>
        <v>9856.08</v>
      </c>
      <c r="D28" s="155">
        <f>$C$30*D29</f>
        <v>0</v>
      </c>
      <c r="E28" s="155">
        <f t="shared" ref="E28:H30" si="10">$C$30*E29</f>
        <v>0</v>
      </c>
      <c r="F28" s="155">
        <f t="shared" si="10"/>
        <v>0</v>
      </c>
      <c r="G28" s="155">
        <f t="shared" si="10"/>
        <v>0</v>
      </c>
      <c r="H28" s="155">
        <f>$C$28*H29</f>
        <v>9856.08</v>
      </c>
      <c r="I28" s="326">
        <f t="shared" si="2"/>
        <v>0</v>
      </c>
    </row>
    <row r="29" spans="1:9">
      <c r="A29" s="514"/>
      <c r="B29" s="512"/>
      <c r="C29" s="156">
        <v>1</v>
      </c>
      <c r="D29" s="157"/>
      <c r="E29" s="157"/>
      <c r="F29" s="157"/>
      <c r="G29" s="157"/>
      <c r="H29" s="157">
        <v>1</v>
      </c>
      <c r="I29" s="326">
        <f t="shared" si="2"/>
        <v>0</v>
      </c>
    </row>
    <row r="30" spans="1:9" ht="14.25" customHeight="1">
      <c r="A30" s="513" t="str">
        <f>SINTÉTICO!A86</f>
        <v>10.0</v>
      </c>
      <c r="B30" s="511" t="str">
        <f>SINTÉTICO!D86</f>
        <v>LIMPEZA FINAL DE OBRA</v>
      </c>
      <c r="C30" s="154">
        <f>SINTÉTICO!L86</f>
        <v>14860.97</v>
      </c>
      <c r="D30" s="155">
        <f>$C$30*D31</f>
        <v>0</v>
      </c>
      <c r="E30" s="155">
        <f t="shared" si="10"/>
        <v>0</v>
      </c>
      <c r="F30" s="155">
        <f t="shared" si="10"/>
        <v>0</v>
      </c>
      <c r="G30" s="155">
        <f t="shared" si="10"/>
        <v>0</v>
      </c>
      <c r="H30" s="155">
        <f t="shared" si="10"/>
        <v>14860.97</v>
      </c>
      <c r="I30" s="326">
        <f t="shared" si="2"/>
        <v>0</v>
      </c>
    </row>
    <row r="31" spans="1:9">
      <c r="A31" s="514"/>
      <c r="B31" s="512"/>
      <c r="C31" s="156">
        <v>1</v>
      </c>
      <c r="D31" s="157"/>
      <c r="E31" s="157"/>
      <c r="F31" s="157"/>
      <c r="G31" s="157"/>
      <c r="H31" s="157">
        <v>1</v>
      </c>
      <c r="I31" s="326">
        <f t="shared" si="2"/>
        <v>0</v>
      </c>
    </row>
    <row r="32" spans="1:9" ht="15">
      <c r="A32" s="517" t="s">
        <v>2482</v>
      </c>
      <c r="B32" s="518"/>
      <c r="C32" s="158">
        <f t="shared" ref="C32:H32" si="11">ROUND(SUM(C12+C14+C16+C18+C20+C22+C24+C26+C30+C28),2)</f>
        <v>729485.1</v>
      </c>
      <c r="D32" s="158">
        <f t="shared" si="11"/>
        <v>11024.53</v>
      </c>
      <c r="E32" s="158">
        <f t="shared" si="11"/>
        <v>89368.37</v>
      </c>
      <c r="F32" s="158">
        <f t="shared" si="11"/>
        <v>129436.02</v>
      </c>
      <c r="G32" s="158">
        <f t="shared" si="11"/>
        <v>401377.06</v>
      </c>
      <c r="H32" s="158">
        <f t="shared" si="11"/>
        <v>98279.11</v>
      </c>
      <c r="I32" s="326">
        <f t="shared" si="2"/>
        <v>-1.0000000009313226E-2</v>
      </c>
    </row>
    <row r="33" spans="1:9" ht="15">
      <c r="A33" s="517" t="s">
        <v>2483</v>
      </c>
      <c r="B33" s="518"/>
      <c r="C33" s="158">
        <f>RESUMO!L22</f>
        <v>729485.1</v>
      </c>
      <c r="D33" s="159">
        <f t="shared" ref="D33:H33" si="12">TRUNC(D32,3)</f>
        <v>11024.53</v>
      </c>
      <c r="E33" s="159">
        <f t="shared" si="12"/>
        <v>89368.37</v>
      </c>
      <c r="F33" s="159">
        <f t="shared" si="12"/>
        <v>129436.02</v>
      </c>
      <c r="G33" s="159">
        <f t="shared" si="12"/>
        <v>401377.06</v>
      </c>
      <c r="H33" s="159">
        <f t="shared" si="12"/>
        <v>98279.11</v>
      </c>
      <c r="I33" s="326">
        <f t="shared" si="2"/>
        <v>-1.0000000009313226E-2</v>
      </c>
    </row>
    <row r="34" spans="1:9" ht="15">
      <c r="A34" s="521" t="s">
        <v>1885</v>
      </c>
      <c r="B34" s="522"/>
      <c r="C34" s="160">
        <v>1</v>
      </c>
      <c r="D34" s="161">
        <v>1.6657999999999999E-2</v>
      </c>
      <c r="E34" s="161">
        <v>0.122317</v>
      </c>
      <c r="F34" s="161">
        <v>0.16178100000000001</v>
      </c>
      <c r="G34" s="161">
        <v>0.50322900000000004</v>
      </c>
      <c r="H34" s="161">
        <v>0.20286599999999999</v>
      </c>
      <c r="I34" s="326">
        <f t="shared" si="2"/>
        <v>6.8510000000001625E-3</v>
      </c>
    </row>
    <row r="35" spans="1:9" ht="15">
      <c r="A35" s="517" t="s">
        <v>1886</v>
      </c>
      <c r="B35" s="518"/>
      <c r="C35" s="158">
        <f>C33</f>
        <v>729485.1</v>
      </c>
      <c r="D35" s="159">
        <f>D33</f>
        <v>11024.53</v>
      </c>
      <c r="E35" s="159">
        <f>E33+D35</f>
        <v>100392.9</v>
      </c>
      <c r="F35" s="159">
        <f t="shared" ref="F35:G35" si="13">F33+E35</f>
        <v>229828.91999999998</v>
      </c>
      <c r="G35" s="159">
        <f t="shared" si="13"/>
        <v>631205.98</v>
      </c>
      <c r="H35" s="159">
        <f>H33+G35+0.01</f>
        <v>729485.1</v>
      </c>
      <c r="I35" s="326">
        <f>C35-H35</f>
        <v>0</v>
      </c>
    </row>
    <row r="36" spans="1:9" ht="15.75" thickBot="1">
      <c r="A36" s="519" t="s">
        <v>1887</v>
      </c>
      <c r="B36" s="520"/>
      <c r="C36" s="162">
        <v>1</v>
      </c>
      <c r="D36" s="163">
        <f>D34</f>
        <v>1.6657999999999999E-2</v>
      </c>
      <c r="E36" s="163">
        <f>ROUND(E34+D36,2)</f>
        <v>0.14000000000000001</v>
      </c>
      <c r="F36" s="163">
        <f>ROUND(F34+E36,2)</f>
        <v>0.3</v>
      </c>
      <c r="G36" s="163">
        <f t="shared" ref="G36:H36" si="14">ROUND(G34+F36,2)</f>
        <v>0.8</v>
      </c>
      <c r="H36" s="163">
        <f t="shared" si="14"/>
        <v>1</v>
      </c>
      <c r="I36" s="326">
        <f>C36-H36</f>
        <v>0</v>
      </c>
    </row>
    <row r="39" spans="1:9">
      <c r="D39" s="164">
        <f t="shared" ref="D39:H39" si="15">(D32/$C$32)*100</f>
        <v>1.511275555868105</v>
      </c>
      <c r="E39" s="164">
        <f t="shared" si="15"/>
        <v>12.250883534153061</v>
      </c>
      <c r="F39" s="164">
        <f t="shared" si="15"/>
        <v>17.743476871563242</v>
      </c>
      <c r="G39" s="164">
        <f t="shared" si="15"/>
        <v>55.021968234854967</v>
      </c>
      <c r="H39" s="164">
        <f t="shared" si="15"/>
        <v>13.472394432730702</v>
      </c>
    </row>
    <row r="41" spans="1:9">
      <c r="D41" s="150"/>
    </row>
  </sheetData>
  <mergeCells count="32">
    <mergeCell ref="A33:B33"/>
    <mergeCell ref="A18:A19"/>
    <mergeCell ref="B18:B19"/>
    <mergeCell ref="A35:B35"/>
    <mergeCell ref="A36:B36"/>
    <mergeCell ref="A20:A21"/>
    <mergeCell ref="A22:A23"/>
    <mergeCell ref="A24:A25"/>
    <mergeCell ref="A26:A27"/>
    <mergeCell ref="A30:A31"/>
    <mergeCell ref="A32:B32"/>
    <mergeCell ref="A34:B34"/>
    <mergeCell ref="B20:B21"/>
    <mergeCell ref="B22:B23"/>
    <mergeCell ref="B24:B25"/>
    <mergeCell ref="B26:B27"/>
    <mergeCell ref="B30:B31"/>
    <mergeCell ref="A12:A13"/>
    <mergeCell ref="B12:B13"/>
    <mergeCell ref="A14:A15"/>
    <mergeCell ref="B14:B15"/>
    <mergeCell ref="A16:A17"/>
    <mergeCell ref="B16:B17"/>
    <mergeCell ref="A28:A29"/>
    <mergeCell ref="B28:B29"/>
    <mergeCell ref="C2:H2"/>
    <mergeCell ref="C3:H3"/>
    <mergeCell ref="A5:H5"/>
    <mergeCell ref="A7:H9"/>
    <mergeCell ref="A10:A11"/>
    <mergeCell ref="B10:B11"/>
    <mergeCell ref="C10:C11"/>
  </mergeCells>
  <pageMargins left="0.511811024" right="0.511811024" top="0.78740157499999996" bottom="0.78740157499999996" header="0.31496062000000002" footer="0.31496062000000002"/>
  <pageSetup paperSize="9" scale="3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E16"/>
  <sheetViews>
    <sheetView topLeftCell="O1" zoomScaleNormal="100" workbookViewId="0">
      <selection activeCell="V9" sqref="V9:AG9"/>
    </sheetView>
  </sheetViews>
  <sheetFormatPr defaultRowHeight="14.25"/>
  <cols>
    <col min="1" max="1" width="24.5" bestFit="1" customWidth="1"/>
    <col min="5" max="12" width="9" style="332"/>
    <col min="13" max="13" width="11.5" style="332" customWidth="1"/>
    <col min="14" max="17" width="9" style="332"/>
    <col min="18" max="19" width="9" style="332" customWidth="1"/>
    <col min="20" max="33" width="9" style="332"/>
    <col min="34" max="34" width="21.375" style="332" customWidth="1"/>
    <col min="35" max="50" width="9" style="332"/>
    <col min="52" max="52" width="9" style="328"/>
  </cols>
  <sheetData>
    <row r="1" spans="1:57">
      <c r="E1" s="531" t="s">
        <v>2626</v>
      </c>
      <c r="F1" s="532"/>
      <c r="G1" s="532"/>
      <c r="H1" s="532"/>
      <c r="I1" s="532"/>
      <c r="J1" s="533"/>
      <c r="K1" s="531" t="s">
        <v>2627</v>
      </c>
      <c r="L1" s="532"/>
      <c r="M1" s="532"/>
      <c r="N1" s="532"/>
      <c r="O1" s="532"/>
      <c r="P1" s="533"/>
      <c r="Q1" s="531" t="s">
        <v>2628</v>
      </c>
      <c r="R1" s="532"/>
      <c r="S1" s="532"/>
      <c r="T1" s="532"/>
      <c r="U1" s="532"/>
      <c r="V1" s="533"/>
      <c r="W1" s="531" t="s">
        <v>2629</v>
      </c>
      <c r="X1" s="532"/>
      <c r="Y1" s="532"/>
      <c r="Z1" s="532"/>
      <c r="AA1" s="532"/>
      <c r="AB1" s="533"/>
      <c r="AC1" s="531" t="s">
        <v>2630</v>
      </c>
      <c r="AD1" s="532"/>
      <c r="AE1" s="532"/>
      <c r="AF1" s="532"/>
      <c r="AG1" s="532"/>
      <c r="AH1" s="533"/>
      <c r="AT1" s="337"/>
      <c r="AU1" s="524"/>
      <c r="AV1" s="524"/>
      <c r="AW1" s="524"/>
      <c r="AX1" s="524"/>
      <c r="AY1" s="524"/>
      <c r="AZ1" s="524"/>
      <c r="BA1" s="269"/>
      <c r="BB1" s="269"/>
      <c r="BC1" s="269"/>
    </row>
    <row r="2" spans="1:57">
      <c r="A2" s="327" t="s">
        <v>2625</v>
      </c>
      <c r="E2" s="333"/>
      <c r="F2" s="333"/>
      <c r="G2" s="333"/>
      <c r="H2" s="333"/>
      <c r="I2" s="333"/>
      <c r="J2" s="333"/>
      <c r="K2" s="329"/>
      <c r="L2" s="329"/>
      <c r="M2" s="329"/>
      <c r="N2" s="329"/>
      <c r="O2" s="329"/>
      <c r="P2" s="329"/>
      <c r="Q2" s="330"/>
      <c r="R2" s="330"/>
      <c r="S2" s="330"/>
      <c r="T2" s="330"/>
      <c r="U2" s="330"/>
      <c r="V2" s="330"/>
      <c r="W2" s="331"/>
      <c r="X2" s="331"/>
      <c r="Y2" s="331"/>
      <c r="Z2" s="331"/>
      <c r="AA2" s="331"/>
      <c r="AB2" s="331"/>
      <c r="AC2" s="331"/>
      <c r="AD2" s="331"/>
      <c r="AE2" s="331"/>
      <c r="AF2" s="331"/>
      <c r="AG2" s="331"/>
      <c r="AH2" s="331"/>
      <c r="AT2" s="337"/>
      <c r="AU2" s="337"/>
      <c r="AV2" s="337"/>
      <c r="AW2" s="337"/>
      <c r="AX2" s="337"/>
      <c r="AY2" s="337"/>
      <c r="AZ2" s="338"/>
      <c r="BA2" s="269"/>
      <c r="BB2" s="269"/>
      <c r="BC2" s="269"/>
    </row>
    <row r="3" spans="1:57">
      <c r="E3" s="333"/>
      <c r="F3" s="333"/>
      <c r="G3" s="333"/>
      <c r="H3" s="333"/>
      <c r="I3" s="333"/>
      <c r="J3" s="333"/>
      <c r="K3" s="329"/>
      <c r="L3" s="329"/>
      <c r="M3" s="329"/>
      <c r="N3" s="329"/>
      <c r="O3" s="329"/>
      <c r="P3" s="329"/>
      <c r="Q3" s="330"/>
      <c r="R3" s="330"/>
      <c r="S3" s="330"/>
      <c r="T3" s="330"/>
      <c r="U3" s="330"/>
      <c r="V3" s="330"/>
      <c r="W3" s="331"/>
      <c r="X3" s="331"/>
      <c r="Y3" s="331"/>
      <c r="Z3" s="331"/>
      <c r="AA3" s="331"/>
      <c r="AB3" s="331"/>
      <c r="AC3" s="331"/>
      <c r="AD3" s="331"/>
      <c r="AE3" s="331"/>
      <c r="AF3" s="331"/>
      <c r="AG3" s="331"/>
      <c r="AH3" s="331"/>
      <c r="AT3" s="337"/>
      <c r="AU3" s="337"/>
      <c r="AV3" s="337"/>
      <c r="AW3" s="337"/>
      <c r="AX3" s="337"/>
      <c r="AY3" s="337"/>
      <c r="AZ3" s="338"/>
      <c r="BA3" s="269"/>
      <c r="BB3" s="269"/>
      <c r="BC3" s="269"/>
    </row>
    <row r="4" spans="1:57" ht="14.25" customHeight="1">
      <c r="E4" s="525" t="str">
        <f>RESUMO!D12</f>
        <v>PROJETO EXECUTIVO</v>
      </c>
      <c r="F4" s="526"/>
      <c r="G4" s="526"/>
      <c r="H4" s="526"/>
      <c r="I4" s="526"/>
      <c r="J4" s="527"/>
      <c r="Q4" s="330"/>
      <c r="R4" s="330"/>
      <c r="S4" s="330"/>
      <c r="T4" s="330"/>
      <c r="U4" s="330"/>
      <c r="V4" s="330"/>
      <c r="W4" s="331"/>
      <c r="X4" s="331"/>
      <c r="Y4" s="331"/>
      <c r="Z4" s="331"/>
      <c r="AA4" s="331"/>
      <c r="AB4" s="331"/>
      <c r="AC4" s="331"/>
      <c r="AD4" s="331"/>
      <c r="AE4" s="331"/>
      <c r="AF4" s="331"/>
      <c r="AG4" s="331"/>
      <c r="AH4" s="331"/>
      <c r="AT4" s="337"/>
      <c r="AU4" s="337"/>
      <c r="AV4" s="337"/>
      <c r="AW4" s="337"/>
      <c r="AX4" s="337"/>
      <c r="AY4" s="337"/>
      <c r="AZ4" s="338"/>
      <c r="BA4" s="269"/>
      <c r="BB4" s="269"/>
      <c r="BC4" s="269"/>
    </row>
    <row r="5" spans="1:57" ht="30" customHeight="1">
      <c r="E5" s="333"/>
      <c r="F5" s="333"/>
      <c r="G5" s="333"/>
      <c r="H5" s="333"/>
      <c r="I5" s="333"/>
      <c r="J5" s="333"/>
      <c r="K5" s="528" t="str">
        <f>RESUMO!D13</f>
        <v>SERVIÇOS PRELIMINARES</v>
      </c>
      <c r="L5" s="528"/>
      <c r="M5" s="329"/>
      <c r="N5" s="329"/>
      <c r="O5" s="329"/>
      <c r="P5" s="329"/>
      <c r="Q5" s="330"/>
      <c r="R5" s="330"/>
      <c r="S5" s="330"/>
      <c r="T5" s="330"/>
      <c r="U5" s="330"/>
      <c r="V5" s="330"/>
      <c r="W5" s="331"/>
      <c r="X5" s="331"/>
      <c r="Y5" s="331"/>
      <c r="Z5" s="331"/>
      <c r="AA5" s="331"/>
      <c r="AB5" s="331"/>
      <c r="AC5" s="331"/>
      <c r="AD5" s="331"/>
      <c r="AE5" s="331"/>
      <c r="AF5" s="331"/>
      <c r="AG5" s="331"/>
      <c r="AH5" s="331"/>
      <c r="AT5" s="337"/>
      <c r="AU5" s="337"/>
      <c r="AV5" s="337"/>
      <c r="AW5" s="337"/>
      <c r="AX5" s="337"/>
      <c r="AY5" s="337"/>
      <c r="AZ5" s="338"/>
      <c r="BA5" s="269"/>
      <c r="BB5" s="269"/>
      <c r="BC5" s="269"/>
    </row>
    <row r="6" spans="1:57">
      <c r="E6" s="333"/>
      <c r="F6" s="333"/>
      <c r="G6" s="333"/>
      <c r="H6" s="333"/>
      <c r="I6" s="333"/>
      <c r="J6" s="333"/>
      <c r="K6" s="529" t="str">
        <f>RESUMO!D14</f>
        <v>ADMINISTRAÇÃO LOCAL</v>
      </c>
      <c r="L6" s="529"/>
      <c r="M6" s="529"/>
      <c r="N6" s="529"/>
      <c r="O6" s="529"/>
      <c r="P6" s="529"/>
      <c r="Q6" s="529"/>
      <c r="R6" s="529"/>
      <c r="S6" s="529"/>
      <c r="T6" s="529"/>
      <c r="U6" s="529"/>
      <c r="V6" s="529"/>
      <c r="W6" s="529"/>
      <c r="X6" s="529"/>
      <c r="Y6" s="529"/>
      <c r="Z6" s="529"/>
      <c r="AA6" s="529"/>
      <c r="AB6" s="529"/>
      <c r="AC6" s="529"/>
      <c r="AD6" s="529"/>
      <c r="AE6" s="529"/>
      <c r="AF6" s="529"/>
      <c r="AG6" s="529"/>
      <c r="AH6" s="529"/>
      <c r="AT6" s="337"/>
      <c r="AU6" s="337"/>
      <c r="AV6" s="337"/>
      <c r="AW6" s="337"/>
      <c r="AX6" s="337"/>
      <c r="AY6" s="337"/>
      <c r="AZ6" s="338"/>
      <c r="BA6" s="270"/>
      <c r="BB6" s="270"/>
      <c r="BC6" s="270"/>
      <c r="BD6" s="270"/>
      <c r="BE6" s="270"/>
    </row>
    <row r="7" spans="1:57" ht="27.75" customHeight="1">
      <c r="E7" s="333"/>
      <c r="F7" s="333"/>
      <c r="G7" s="333"/>
      <c r="H7" s="333"/>
      <c r="I7" s="333"/>
      <c r="J7" s="333"/>
      <c r="K7" s="329"/>
      <c r="L7" s="329"/>
      <c r="M7" s="336" t="str">
        <f>RESUMO!D15</f>
        <v xml:space="preserve">MOVIMENTO DE TERRA </v>
      </c>
      <c r="N7" s="329"/>
      <c r="O7" s="329"/>
      <c r="P7" s="329"/>
      <c r="Q7" s="330"/>
      <c r="R7" s="330"/>
      <c r="S7" s="330"/>
      <c r="T7" s="330"/>
      <c r="U7" s="330"/>
      <c r="V7" s="330"/>
      <c r="W7" s="331"/>
      <c r="X7" s="331"/>
      <c r="Y7" s="331"/>
      <c r="Z7" s="331"/>
      <c r="AA7" s="331"/>
      <c r="AB7" s="331"/>
      <c r="AC7" s="331"/>
      <c r="AD7" s="331"/>
      <c r="AE7" s="331"/>
      <c r="AF7" s="331"/>
      <c r="AG7" s="331"/>
      <c r="AH7" s="331"/>
      <c r="AT7" s="337"/>
      <c r="AU7" s="337"/>
      <c r="AV7" s="337"/>
      <c r="AW7" s="337"/>
      <c r="AX7" s="337"/>
      <c r="AY7" s="337"/>
      <c r="AZ7" s="338"/>
      <c r="BA7" s="269"/>
      <c r="BB7" s="269"/>
      <c r="BC7" s="269"/>
    </row>
    <row r="8" spans="1:57">
      <c r="E8" s="333"/>
      <c r="F8" s="333"/>
      <c r="G8" s="333"/>
      <c r="H8" s="333"/>
      <c r="I8" s="333"/>
      <c r="J8" s="333"/>
      <c r="K8" s="329"/>
      <c r="L8" s="329"/>
      <c r="M8" s="329"/>
      <c r="N8" s="523" t="str">
        <f>RESUMO!D17</f>
        <v>FUNDAÇÃO - ESTRUTURAS DE CONCRETO ARMADO</v>
      </c>
      <c r="O8" s="523"/>
      <c r="P8" s="523"/>
      <c r="Q8" s="523"/>
      <c r="R8" s="523"/>
      <c r="S8" s="523"/>
      <c r="T8" s="523"/>
      <c r="U8" s="523"/>
      <c r="V8" s="330"/>
      <c r="W8" s="331"/>
      <c r="X8" s="331"/>
      <c r="Y8" s="331"/>
      <c r="Z8" s="331"/>
      <c r="AA8" s="331"/>
      <c r="AB8" s="331"/>
      <c r="AC8" s="331"/>
      <c r="AD8" s="331"/>
      <c r="AE8" s="331"/>
      <c r="AF8" s="331"/>
      <c r="AG8" s="331"/>
      <c r="AH8" s="331"/>
      <c r="AT8" s="337"/>
      <c r="AU8" s="337"/>
      <c r="AV8" s="337"/>
      <c r="AW8" s="337"/>
      <c r="AX8" s="337"/>
      <c r="AY8" s="337"/>
      <c r="AZ8" s="338"/>
      <c r="BA8" s="269"/>
      <c r="BB8" s="269"/>
      <c r="BC8" s="269"/>
    </row>
    <row r="9" spans="1:57">
      <c r="E9" s="333"/>
      <c r="F9" s="333"/>
      <c r="G9" s="333"/>
      <c r="H9" s="333"/>
      <c r="I9" s="333"/>
      <c r="J9" s="333"/>
      <c r="K9" s="329"/>
      <c r="L9" s="329"/>
      <c r="M9" s="329"/>
      <c r="N9" s="329"/>
      <c r="O9" s="329"/>
      <c r="P9" s="329"/>
      <c r="Q9" s="330"/>
      <c r="R9" s="330"/>
      <c r="S9" s="330"/>
      <c r="T9" s="330"/>
      <c r="U9" s="330"/>
      <c r="V9" s="523" t="str">
        <f>RESUMO!D16</f>
        <v>CONSTRUÇÃO CIVIL</v>
      </c>
      <c r="W9" s="523"/>
      <c r="X9" s="523"/>
      <c r="Y9" s="523"/>
      <c r="Z9" s="523"/>
      <c r="AA9" s="523"/>
      <c r="AB9" s="523"/>
      <c r="AC9" s="523"/>
      <c r="AD9" s="523"/>
      <c r="AE9" s="523"/>
      <c r="AF9" s="523"/>
      <c r="AG9" s="523"/>
      <c r="AH9" s="331"/>
      <c r="AT9" s="337"/>
      <c r="AU9" s="337"/>
      <c r="AV9" s="337"/>
      <c r="AW9" s="337"/>
      <c r="AX9" s="337"/>
      <c r="AY9" s="337"/>
      <c r="AZ9" s="338"/>
      <c r="BA9" s="269"/>
      <c r="BB9" s="269"/>
      <c r="BC9" s="269"/>
    </row>
    <row r="10" spans="1:57">
      <c r="E10" s="333"/>
      <c r="F10" s="333"/>
      <c r="G10" s="333"/>
      <c r="H10" s="333"/>
      <c r="I10" s="333"/>
      <c r="J10" s="333"/>
      <c r="K10" s="329"/>
      <c r="L10" s="329"/>
      <c r="M10" s="329"/>
      <c r="N10" s="329"/>
      <c r="O10" s="329"/>
      <c r="P10" s="329"/>
      <c r="Q10" s="330"/>
      <c r="R10" s="330"/>
      <c r="S10" s="330"/>
      <c r="T10" s="330"/>
      <c r="U10" s="330"/>
      <c r="V10" s="530" t="str">
        <f>RESUMO!D18</f>
        <v>ESTRUTURAS METÁLICAS</v>
      </c>
      <c r="W10" s="530"/>
      <c r="X10" s="530"/>
      <c r="Y10" s="530"/>
      <c r="Z10" s="530"/>
      <c r="AA10" s="530"/>
      <c r="AB10" s="530"/>
      <c r="AC10" s="530"/>
      <c r="AD10" s="331"/>
      <c r="AE10" s="331"/>
      <c r="AF10" s="331"/>
      <c r="AG10" s="331"/>
      <c r="AH10" s="331"/>
      <c r="AT10" s="337"/>
      <c r="AU10" s="337"/>
      <c r="AV10" s="337"/>
      <c r="AW10" s="337"/>
      <c r="AX10" s="337"/>
      <c r="AY10" s="337"/>
      <c r="AZ10" s="338"/>
      <c r="BA10" s="269"/>
      <c r="BB10" s="269"/>
      <c r="BC10" s="269"/>
    </row>
    <row r="11" spans="1:57">
      <c r="E11" s="333"/>
      <c r="F11" s="333"/>
      <c r="G11" s="333"/>
      <c r="H11" s="333"/>
      <c r="I11" s="333"/>
      <c r="J11" s="333"/>
      <c r="K11" s="329"/>
      <c r="L11" s="329"/>
      <c r="M11" s="329"/>
      <c r="N11" s="329"/>
      <c r="O11" s="329"/>
      <c r="P11" s="329"/>
      <c r="Q11" s="330"/>
      <c r="R11" s="330"/>
      <c r="S11" s="330"/>
      <c r="T11" s="330"/>
      <c r="U11" s="330"/>
      <c r="V11" s="523" t="str">
        <f>RESUMO!D19</f>
        <v>SERVIÇOS DIVERSOS</v>
      </c>
      <c r="W11" s="523"/>
      <c r="X11" s="523"/>
      <c r="Y11" s="523"/>
      <c r="Z11" s="523"/>
      <c r="AA11" s="523"/>
      <c r="AB11" s="523"/>
      <c r="AC11" s="523"/>
      <c r="AD11" s="523"/>
      <c r="AE11" s="523"/>
      <c r="AF11" s="523"/>
      <c r="AG11" s="523"/>
      <c r="AH11" s="331"/>
      <c r="AT11" s="337"/>
      <c r="AU11" s="337"/>
      <c r="AV11" s="337"/>
      <c r="AW11" s="337"/>
      <c r="AX11" s="524"/>
      <c r="AY11" s="524"/>
      <c r="AZ11" s="524"/>
      <c r="BA11" s="269"/>
      <c r="BB11" s="269"/>
      <c r="BC11" s="269"/>
    </row>
    <row r="12" spans="1:57" ht="28.5">
      <c r="E12" s="333"/>
      <c r="F12" s="333"/>
      <c r="G12" s="333"/>
      <c r="H12" s="333"/>
      <c r="I12" s="333"/>
      <c r="J12" s="333"/>
      <c r="K12" s="329"/>
      <c r="L12" s="329"/>
      <c r="M12" s="329"/>
      <c r="N12" s="329"/>
      <c r="O12" s="329"/>
      <c r="P12" s="329"/>
      <c r="Q12" s="330"/>
      <c r="R12" s="330"/>
      <c r="S12" s="330"/>
      <c r="T12" s="330"/>
      <c r="U12" s="330"/>
      <c r="V12" s="330"/>
      <c r="W12" s="331"/>
      <c r="X12" s="331"/>
      <c r="Y12" s="331"/>
      <c r="Z12" s="331"/>
      <c r="AA12" s="331"/>
      <c r="AB12" s="331"/>
      <c r="AC12" s="331"/>
      <c r="AD12" s="331"/>
      <c r="AE12" s="331"/>
      <c r="AF12" s="331"/>
      <c r="AG12" s="331"/>
      <c r="AH12" s="336" t="str">
        <f>RESUMO!D20</f>
        <v>INSTALAÇÃO ELÉTRICA</v>
      </c>
      <c r="AT12" s="337"/>
      <c r="AU12" s="337"/>
      <c r="AV12" s="337"/>
      <c r="AW12" s="337"/>
      <c r="AX12" s="337"/>
      <c r="AY12" s="337"/>
      <c r="AZ12" s="337"/>
      <c r="BA12" s="269"/>
      <c r="BB12" s="269"/>
      <c r="BC12" s="269"/>
    </row>
    <row r="13" spans="1:57" ht="28.5">
      <c r="E13" s="333"/>
      <c r="F13" s="333"/>
      <c r="G13" s="333"/>
      <c r="H13" s="333"/>
      <c r="I13" s="333"/>
      <c r="J13" s="333"/>
      <c r="K13" s="329"/>
      <c r="L13" s="329"/>
      <c r="M13" s="329"/>
      <c r="N13" s="329"/>
      <c r="O13" s="329"/>
      <c r="P13" s="329"/>
      <c r="Q13" s="330"/>
      <c r="R13" s="330"/>
      <c r="S13" s="330"/>
      <c r="T13" s="330"/>
      <c r="U13" s="330"/>
      <c r="V13" s="330"/>
      <c r="W13" s="331"/>
      <c r="X13" s="331"/>
      <c r="Y13" s="331"/>
      <c r="Z13" s="331"/>
      <c r="AA13" s="331"/>
      <c r="AB13" s="331"/>
      <c r="AC13" s="331"/>
      <c r="AD13" s="331"/>
      <c r="AE13" s="331"/>
      <c r="AF13" s="331"/>
      <c r="AG13" s="331"/>
      <c r="AH13" s="336" t="str">
        <f>RESUMO!D21</f>
        <v>LIMPEZA FINAL DE OBRA</v>
      </c>
      <c r="AT13" s="337"/>
      <c r="AU13" s="337"/>
      <c r="AV13" s="337"/>
      <c r="AW13" s="337"/>
      <c r="AX13" s="337"/>
      <c r="AY13" s="337"/>
      <c r="AZ13" s="338"/>
      <c r="BA13" s="269"/>
      <c r="BB13" s="269"/>
      <c r="BC13" s="269"/>
    </row>
    <row r="14" spans="1:57">
      <c r="E14" s="333"/>
      <c r="F14" s="333"/>
      <c r="G14" s="333"/>
      <c r="H14" s="333"/>
      <c r="I14" s="333"/>
      <c r="J14" s="333"/>
      <c r="K14" s="329"/>
      <c r="L14" s="329"/>
      <c r="M14" s="329"/>
      <c r="N14" s="329"/>
      <c r="O14" s="329"/>
      <c r="P14" s="329"/>
      <c r="Q14" s="330"/>
      <c r="R14" s="330"/>
      <c r="S14" s="330"/>
      <c r="T14" s="330"/>
      <c r="U14" s="330"/>
      <c r="V14" s="330"/>
      <c r="W14" s="331"/>
      <c r="X14" s="331"/>
      <c r="Y14" s="331"/>
      <c r="Z14" s="331"/>
      <c r="AA14" s="331"/>
      <c r="AB14" s="331"/>
      <c r="AC14" s="331"/>
      <c r="AD14" s="331"/>
      <c r="AE14" s="331"/>
      <c r="AF14" s="331"/>
      <c r="AG14" s="331"/>
      <c r="AH14" s="331"/>
      <c r="AT14" s="337"/>
      <c r="AU14" s="337"/>
      <c r="AV14" s="337"/>
      <c r="AW14" s="337"/>
      <c r="AX14" s="337"/>
      <c r="AY14" s="337"/>
      <c r="AZ14" s="338"/>
      <c r="BA14" s="269"/>
      <c r="BB14" s="269"/>
      <c r="BC14" s="269"/>
    </row>
    <row r="15" spans="1:57" s="332" customFormat="1">
      <c r="AT15" s="337"/>
      <c r="AU15" s="337"/>
      <c r="AV15" s="337"/>
      <c r="AW15" s="337"/>
      <c r="AX15" s="337"/>
      <c r="AY15" s="337"/>
      <c r="AZ15" s="338"/>
      <c r="BA15" s="337"/>
      <c r="BB15" s="337"/>
      <c r="BC15" s="337"/>
    </row>
    <row r="16" spans="1:57">
      <c r="AT16" s="337"/>
      <c r="AU16" s="337"/>
      <c r="AV16" s="337"/>
      <c r="AW16" s="337"/>
      <c r="AX16" s="337"/>
      <c r="AY16" s="269"/>
      <c r="AZ16" s="338"/>
      <c r="BA16" s="269"/>
      <c r="BB16" s="269"/>
      <c r="BC16" s="269"/>
    </row>
  </sheetData>
  <mergeCells count="14">
    <mergeCell ref="AU1:AZ1"/>
    <mergeCell ref="E1:J1"/>
    <mergeCell ref="K1:P1"/>
    <mergeCell ref="Q1:V1"/>
    <mergeCell ref="W1:AB1"/>
    <mergeCell ref="AC1:AH1"/>
    <mergeCell ref="V11:AG11"/>
    <mergeCell ref="AX11:AZ11"/>
    <mergeCell ref="E4:J4"/>
    <mergeCell ref="K5:L5"/>
    <mergeCell ref="K6:AH6"/>
    <mergeCell ref="N8:U8"/>
    <mergeCell ref="V9:AG9"/>
    <mergeCell ref="V10:AC10"/>
  </mergeCells>
  <pageMargins left="0.511811024" right="0.511811024" top="0.78740157499999996" bottom="0.78740157499999996" header="0.31496062000000002" footer="0.3149606200000000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47"/>
  <sheetViews>
    <sheetView view="pageBreakPreview" zoomScale="98" zoomScaleNormal="100" zoomScaleSheetLayoutView="98" workbookViewId="0">
      <selection activeCell="G11" sqref="G11"/>
    </sheetView>
  </sheetViews>
  <sheetFormatPr defaultColWidth="9" defaultRowHeight="14.25"/>
  <cols>
    <col min="1" max="1" width="14.625" style="19" customWidth="1"/>
    <col min="2" max="2" width="31.25" style="19" customWidth="1"/>
    <col min="3" max="3" width="12.125" style="19" customWidth="1"/>
    <col min="4" max="4" width="13.375" style="19" customWidth="1"/>
    <col min="5" max="5" width="9" style="19"/>
    <col min="6" max="6" width="12.375" style="19" customWidth="1"/>
    <col min="7" max="7" width="17.125" style="19" customWidth="1"/>
    <col min="8" max="8" width="15.625" style="19" customWidth="1"/>
    <col min="9" max="9" width="14.5" style="19" customWidth="1"/>
    <col min="10" max="16384" width="9" style="19"/>
  </cols>
  <sheetData>
    <row r="1" spans="1:16" s="52" customFormat="1" ht="15">
      <c r="A1" s="49"/>
      <c r="B1" s="50"/>
      <c r="C1" s="50"/>
      <c r="D1" s="50"/>
      <c r="E1" s="50"/>
      <c r="F1" s="50"/>
      <c r="G1" s="50"/>
      <c r="H1" s="50"/>
      <c r="I1" s="51"/>
      <c r="J1" s="51"/>
    </row>
    <row r="2" spans="1:16" s="52" customFormat="1" ht="15.75">
      <c r="A2" s="136"/>
      <c r="B2" s="229"/>
      <c r="C2" s="557" t="s">
        <v>717</v>
      </c>
      <c r="D2" s="557"/>
      <c r="E2" s="557"/>
      <c r="F2" s="557"/>
      <c r="G2" s="557"/>
      <c r="H2" s="557"/>
      <c r="I2" s="558"/>
      <c r="J2" s="18"/>
      <c r="K2" s="17"/>
      <c r="L2" s="17"/>
      <c r="M2" s="17"/>
      <c r="N2" s="17"/>
      <c r="O2" s="17"/>
    </row>
    <row r="3" spans="1:16" s="52" customFormat="1" ht="15.75">
      <c r="A3" s="134"/>
      <c r="B3" s="97"/>
      <c r="C3" s="426" t="s">
        <v>718</v>
      </c>
      <c r="D3" s="426"/>
      <c r="E3" s="426"/>
      <c r="F3" s="426"/>
      <c r="G3" s="426"/>
      <c r="H3" s="426"/>
      <c r="I3" s="477"/>
      <c r="J3" s="11"/>
      <c r="K3" s="10"/>
      <c r="L3" s="10"/>
      <c r="M3" s="10"/>
      <c r="N3" s="10"/>
      <c r="O3" s="10"/>
    </row>
    <row r="4" spans="1:16" s="52" customFormat="1" ht="29.25" customHeight="1">
      <c r="A4" s="53"/>
      <c r="B4" s="96"/>
      <c r="C4" s="230"/>
      <c r="D4" s="96"/>
      <c r="E4" s="96"/>
      <c r="F4" s="96"/>
      <c r="G4" s="96"/>
      <c r="H4" s="96"/>
      <c r="I4" s="47"/>
      <c r="J4" s="47"/>
      <c r="K4" s="9"/>
      <c r="L4" s="9"/>
    </row>
    <row r="5" spans="1:16" ht="15.75">
      <c r="A5" s="469" t="s">
        <v>2502</v>
      </c>
      <c r="B5" s="470"/>
      <c r="C5" s="470"/>
      <c r="D5" s="470"/>
      <c r="E5" s="470"/>
      <c r="F5" s="470"/>
      <c r="G5" s="470"/>
      <c r="H5" s="470"/>
      <c r="I5" s="471"/>
      <c r="J5" s="47"/>
      <c r="K5" s="9"/>
      <c r="L5" s="9"/>
      <c r="M5" s="441"/>
      <c r="N5" s="442"/>
      <c r="O5" s="442"/>
    </row>
    <row r="6" spans="1:16" ht="15.75">
      <c r="A6" s="469"/>
      <c r="B6" s="470"/>
      <c r="C6" s="470"/>
      <c r="D6" s="470"/>
      <c r="E6" s="470"/>
      <c r="F6" s="470"/>
      <c r="G6" s="470"/>
      <c r="H6" s="470"/>
      <c r="I6" s="471"/>
      <c r="J6" s="47"/>
      <c r="K6" s="9"/>
      <c r="L6" s="9"/>
      <c r="M6" s="441"/>
      <c r="N6" s="442"/>
      <c r="O6" s="48"/>
    </row>
    <row r="7" spans="1:16" ht="15.75">
      <c r="A7" s="469"/>
      <c r="B7" s="470"/>
      <c r="C7" s="470"/>
      <c r="D7" s="470"/>
      <c r="E7" s="470"/>
      <c r="F7" s="470"/>
      <c r="G7" s="470"/>
      <c r="H7" s="470"/>
      <c r="I7" s="471"/>
      <c r="J7" s="47"/>
      <c r="K7" s="9"/>
      <c r="L7" s="9"/>
      <c r="M7" s="25"/>
      <c r="N7" s="26"/>
      <c r="O7" s="48"/>
    </row>
    <row r="8" spans="1:16" ht="15.75">
      <c r="A8" s="559" t="s">
        <v>725</v>
      </c>
      <c r="B8" s="560"/>
      <c r="C8" s="560"/>
      <c r="D8" s="560"/>
      <c r="E8" s="560"/>
      <c r="F8" s="560"/>
      <c r="G8" s="560"/>
      <c r="H8" s="560"/>
      <c r="I8" s="561"/>
      <c r="J8" s="18"/>
      <c r="K8" s="17"/>
      <c r="L8" s="17"/>
      <c r="M8" s="17"/>
      <c r="N8" s="17"/>
      <c r="O8" s="17"/>
      <c r="P8" s="17"/>
    </row>
    <row r="9" spans="1:16" ht="15">
      <c r="A9" s="231" t="s">
        <v>2508</v>
      </c>
      <c r="B9" s="185"/>
      <c r="C9" s="185"/>
      <c r="D9" s="185"/>
      <c r="E9" s="185"/>
      <c r="F9" s="185"/>
      <c r="G9" s="185"/>
      <c r="H9" s="185"/>
      <c r="I9" s="21"/>
    </row>
    <row r="10" spans="1:16" ht="38.25">
      <c r="A10" s="232" t="s">
        <v>1837</v>
      </c>
      <c r="B10" s="186" t="s">
        <v>1838</v>
      </c>
      <c r="C10" s="186" t="s">
        <v>1839</v>
      </c>
      <c r="D10" s="186" t="s">
        <v>1840</v>
      </c>
      <c r="E10" s="187" t="s">
        <v>1841</v>
      </c>
      <c r="F10" s="186" t="s">
        <v>1842</v>
      </c>
      <c r="G10" s="186" t="s">
        <v>1843</v>
      </c>
      <c r="H10" s="186" t="s">
        <v>1844</v>
      </c>
      <c r="I10" s="233" t="s">
        <v>1845</v>
      </c>
    </row>
    <row r="11" spans="1:16" ht="57">
      <c r="A11" s="76" t="s">
        <v>1846</v>
      </c>
      <c r="B11" s="188" t="s">
        <v>1847</v>
      </c>
      <c r="C11" s="105">
        <v>1</v>
      </c>
      <c r="D11" s="105">
        <v>60</v>
      </c>
      <c r="E11" s="105">
        <v>2</v>
      </c>
      <c r="F11" s="188">
        <v>0.5</v>
      </c>
      <c r="G11" s="105" t="s">
        <v>1848</v>
      </c>
      <c r="H11" s="78">
        <v>423.19</v>
      </c>
      <c r="I11" s="234">
        <f>(C11*E11*F11/D11)*H11</f>
        <v>7.0531666666666668</v>
      </c>
    </row>
    <row r="12" spans="1:16" ht="28.5">
      <c r="A12" s="76" t="s">
        <v>1849</v>
      </c>
      <c r="B12" s="188" t="s">
        <v>1850</v>
      </c>
      <c r="C12" s="105">
        <v>1</v>
      </c>
      <c r="D12" s="105">
        <v>60</v>
      </c>
      <c r="E12" s="105">
        <v>2</v>
      </c>
      <c r="F12" s="105">
        <v>0.5</v>
      </c>
      <c r="G12" s="105" t="s">
        <v>1848</v>
      </c>
      <c r="H12" s="78">
        <v>423.19</v>
      </c>
      <c r="I12" s="234">
        <f t="shared" ref="I12:I16" si="0">(C12*E12*F12/D12)*H12</f>
        <v>7.0531666666666668</v>
      </c>
    </row>
    <row r="13" spans="1:16">
      <c r="A13" s="76" t="s">
        <v>1851</v>
      </c>
      <c r="B13" s="188" t="s">
        <v>1852</v>
      </c>
      <c r="C13" s="105">
        <v>1</v>
      </c>
      <c r="D13" s="105">
        <v>60</v>
      </c>
      <c r="E13" s="105">
        <v>2</v>
      </c>
      <c r="F13" s="105">
        <v>1</v>
      </c>
      <c r="G13" s="105" t="s">
        <v>1848</v>
      </c>
      <c r="H13" s="78">
        <v>423.19</v>
      </c>
      <c r="I13" s="234">
        <f t="shared" si="0"/>
        <v>14.106333333333334</v>
      </c>
    </row>
    <row r="14" spans="1:16" ht="42.75">
      <c r="A14" s="76" t="s">
        <v>1853</v>
      </c>
      <c r="B14" s="188" t="s">
        <v>1854</v>
      </c>
      <c r="C14" s="105">
        <v>1</v>
      </c>
      <c r="D14" s="105">
        <v>60</v>
      </c>
      <c r="E14" s="105">
        <v>2</v>
      </c>
      <c r="F14" s="105">
        <v>0.5</v>
      </c>
      <c r="G14" s="105" t="s">
        <v>1848</v>
      </c>
      <c r="H14" s="78">
        <v>423.19</v>
      </c>
      <c r="I14" s="234">
        <f t="shared" si="0"/>
        <v>7.0531666666666668</v>
      </c>
    </row>
    <row r="15" spans="1:16" ht="28.5">
      <c r="A15" s="76" t="s">
        <v>1857</v>
      </c>
      <c r="B15" s="188" t="s">
        <v>1859</v>
      </c>
      <c r="C15" s="105">
        <v>1</v>
      </c>
      <c r="D15" s="105">
        <v>60</v>
      </c>
      <c r="E15" s="105">
        <v>2</v>
      </c>
      <c r="F15" s="105">
        <v>1</v>
      </c>
      <c r="G15" s="105" t="s">
        <v>1848</v>
      </c>
      <c r="H15" s="78">
        <v>423.19</v>
      </c>
      <c r="I15" s="234">
        <f t="shared" si="0"/>
        <v>14.106333333333334</v>
      </c>
    </row>
    <row r="16" spans="1:16" ht="42.75">
      <c r="A16" s="76" t="s">
        <v>1858</v>
      </c>
      <c r="B16" s="188" t="s">
        <v>1860</v>
      </c>
      <c r="C16" s="105">
        <v>1</v>
      </c>
      <c r="D16" s="105">
        <v>60</v>
      </c>
      <c r="E16" s="105">
        <v>2</v>
      </c>
      <c r="F16" s="105">
        <v>1</v>
      </c>
      <c r="G16" s="105" t="s">
        <v>1858</v>
      </c>
      <c r="H16" s="78">
        <v>3009.78</v>
      </c>
      <c r="I16" s="234">
        <f t="shared" si="0"/>
        <v>100.32600000000001</v>
      </c>
    </row>
    <row r="17" spans="1:9" ht="15">
      <c r="A17" s="534" t="s">
        <v>1855</v>
      </c>
      <c r="B17" s="535"/>
      <c r="C17" s="535"/>
      <c r="D17" s="535"/>
      <c r="E17" s="535"/>
      <c r="F17" s="535"/>
      <c r="G17" s="535"/>
      <c r="H17" s="535"/>
      <c r="I17" s="235">
        <f>SUM(I11:I16)</f>
        <v>149.69816666666668</v>
      </c>
    </row>
    <row r="18" spans="1:9">
      <c r="A18" s="536" t="s">
        <v>1856</v>
      </c>
      <c r="B18" s="537"/>
      <c r="C18" s="537"/>
      <c r="D18" s="537"/>
      <c r="E18" s="537"/>
      <c r="F18" s="537"/>
      <c r="G18" s="537"/>
      <c r="H18" s="537"/>
      <c r="I18" s="538"/>
    </row>
    <row r="19" spans="1:9">
      <c r="A19" s="536"/>
      <c r="B19" s="537"/>
      <c r="C19" s="537"/>
      <c r="D19" s="537"/>
      <c r="E19" s="537"/>
      <c r="F19" s="537"/>
      <c r="G19" s="537"/>
      <c r="H19" s="537"/>
      <c r="I19" s="538"/>
    </row>
    <row r="20" spans="1:9" ht="15" customHeight="1">
      <c r="A20" s="536" t="s">
        <v>2509</v>
      </c>
      <c r="B20" s="537"/>
      <c r="C20" s="537"/>
      <c r="D20" s="537"/>
      <c r="E20" s="537"/>
      <c r="F20" s="537"/>
      <c r="G20" s="537"/>
      <c r="H20" s="537"/>
      <c r="I20" s="538"/>
    </row>
    <row r="21" spans="1:9">
      <c r="A21" s="545"/>
      <c r="B21" s="546"/>
      <c r="C21" s="546"/>
      <c r="D21" s="546"/>
      <c r="E21" s="546"/>
      <c r="F21" s="546"/>
      <c r="G21" s="546"/>
      <c r="H21" s="546"/>
      <c r="I21" s="547"/>
    </row>
    <row r="22" spans="1:9">
      <c r="A22" s="20"/>
      <c r="B22" s="185"/>
      <c r="C22" s="185"/>
      <c r="D22" s="185"/>
      <c r="E22" s="185"/>
      <c r="F22" s="185"/>
      <c r="G22" s="185"/>
      <c r="H22" s="185"/>
      <c r="I22" s="21"/>
    </row>
    <row r="23" spans="1:9" s="177" customFormat="1" ht="20.100000000000001" customHeight="1">
      <c r="A23" s="548" t="s">
        <v>2472</v>
      </c>
      <c r="B23" s="549"/>
      <c r="C23" s="549"/>
      <c r="D23" s="549"/>
      <c r="E23" s="549"/>
      <c r="F23" s="549"/>
      <c r="G23" s="549"/>
      <c r="H23" s="549"/>
      <c r="I23" s="550"/>
    </row>
    <row r="24" spans="1:9" s="182" customFormat="1" ht="15" customHeight="1">
      <c r="A24" s="554" t="s">
        <v>766</v>
      </c>
      <c r="B24" s="555"/>
      <c r="C24" s="555"/>
      <c r="D24" s="556"/>
      <c r="E24" s="181" t="s">
        <v>710</v>
      </c>
      <c r="F24" s="181" t="s">
        <v>2186</v>
      </c>
      <c r="G24" s="181" t="s">
        <v>2187</v>
      </c>
      <c r="H24" s="181" t="s">
        <v>2188</v>
      </c>
      <c r="I24" s="236" t="s">
        <v>1890</v>
      </c>
    </row>
    <row r="25" spans="1:9" s="177" customFormat="1" ht="21" customHeight="1">
      <c r="A25" s="237" t="s">
        <v>2189</v>
      </c>
      <c r="B25" s="542" t="s">
        <v>2190</v>
      </c>
      <c r="C25" s="543"/>
      <c r="D25" s="544"/>
      <c r="E25" s="178" t="s">
        <v>12</v>
      </c>
      <c r="F25" s="178" t="s">
        <v>220</v>
      </c>
      <c r="G25" s="179">
        <v>100</v>
      </c>
      <c r="H25" s="180">
        <v>0.67</v>
      </c>
      <c r="I25" s="238">
        <f>G25*H25</f>
        <v>67</v>
      </c>
    </row>
    <row r="26" spans="1:9" s="177" customFormat="1" ht="15" customHeight="1">
      <c r="A26" s="237" t="s">
        <v>2191</v>
      </c>
      <c r="B26" s="542" t="s">
        <v>1003</v>
      </c>
      <c r="C26" s="543"/>
      <c r="D26" s="544"/>
      <c r="E26" s="178" t="s">
        <v>12</v>
      </c>
      <c r="F26" s="178" t="s">
        <v>14</v>
      </c>
      <c r="G26" s="179">
        <v>2.0699999999999998</v>
      </c>
      <c r="H26" s="180">
        <v>26.21</v>
      </c>
      <c r="I26" s="238">
        <f t="shared" ref="I26:I30" si="1">G26*H26</f>
        <v>54.2547</v>
      </c>
    </row>
    <row r="27" spans="1:9" s="177" customFormat="1" ht="15" customHeight="1">
      <c r="A27" s="237" t="s">
        <v>2192</v>
      </c>
      <c r="B27" s="542" t="s">
        <v>777</v>
      </c>
      <c r="C27" s="543"/>
      <c r="D27" s="544"/>
      <c r="E27" s="178" t="s">
        <v>12</v>
      </c>
      <c r="F27" s="178" t="s">
        <v>14</v>
      </c>
      <c r="G27" s="179">
        <v>3.14</v>
      </c>
      <c r="H27" s="180">
        <v>19.850000000000001</v>
      </c>
      <c r="I27" s="238">
        <f t="shared" si="1"/>
        <v>62.329000000000008</v>
      </c>
    </row>
    <row r="28" spans="1:9" s="177" customFormat="1" ht="62.25" customHeight="1">
      <c r="A28" s="237" t="s">
        <v>1908</v>
      </c>
      <c r="B28" s="542" t="s">
        <v>52</v>
      </c>
      <c r="C28" s="543"/>
      <c r="D28" s="544"/>
      <c r="E28" s="178" t="s">
        <v>12</v>
      </c>
      <c r="F28" s="178" t="s">
        <v>1922</v>
      </c>
      <c r="G28" s="179">
        <v>0.05</v>
      </c>
      <c r="H28" s="180">
        <v>66.959999999999994</v>
      </c>
      <c r="I28" s="238">
        <f t="shared" si="1"/>
        <v>3.3479999999999999</v>
      </c>
    </row>
    <row r="29" spans="1:9" s="177" customFormat="1" ht="72" customHeight="1">
      <c r="A29" s="237" t="s">
        <v>2193</v>
      </c>
      <c r="B29" s="542" t="s">
        <v>2194</v>
      </c>
      <c r="C29" s="543"/>
      <c r="D29" s="544"/>
      <c r="E29" s="178" t="s">
        <v>12</v>
      </c>
      <c r="F29" s="178" t="s">
        <v>1921</v>
      </c>
      <c r="G29" s="179">
        <v>1</v>
      </c>
      <c r="H29" s="180">
        <v>85.71</v>
      </c>
      <c r="I29" s="238">
        <f t="shared" si="1"/>
        <v>85.71</v>
      </c>
    </row>
    <row r="30" spans="1:9" s="177" customFormat="1" ht="59.25" customHeight="1">
      <c r="A30" s="237" t="s">
        <v>2195</v>
      </c>
      <c r="B30" s="542" t="s">
        <v>2196</v>
      </c>
      <c r="C30" s="543"/>
      <c r="D30" s="544"/>
      <c r="E30" s="178" t="s">
        <v>12</v>
      </c>
      <c r="F30" s="178" t="s">
        <v>1921</v>
      </c>
      <c r="G30" s="179">
        <v>1</v>
      </c>
      <c r="H30" s="180">
        <v>476.32</v>
      </c>
      <c r="I30" s="238">
        <f t="shared" si="1"/>
        <v>476.32</v>
      </c>
    </row>
    <row r="31" spans="1:9" ht="15">
      <c r="A31" s="534" t="s">
        <v>1855</v>
      </c>
      <c r="B31" s="535"/>
      <c r="C31" s="535"/>
      <c r="D31" s="535"/>
      <c r="E31" s="535"/>
      <c r="F31" s="535"/>
      <c r="G31" s="535"/>
      <c r="H31" s="535"/>
      <c r="I31" s="235">
        <f>SUM(I25:I30)</f>
        <v>748.96170000000006</v>
      </c>
    </row>
    <row r="32" spans="1:9">
      <c r="A32" s="536" t="s">
        <v>2197</v>
      </c>
      <c r="B32" s="537"/>
      <c r="C32" s="537"/>
      <c r="D32" s="537"/>
      <c r="E32" s="537"/>
      <c r="F32" s="537"/>
      <c r="G32" s="537"/>
      <c r="H32" s="537"/>
      <c r="I32" s="538"/>
    </row>
    <row r="33" spans="1:9">
      <c r="A33" s="545"/>
      <c r="B33" s="546"/>
      <c r="C33" s="546"/>
      <c r="D33" s="546"/>
      <c r="E33" s="546"/>
      <c r="F33" s="546"/>
      <c r="G33" s="546"/>
      <c r="H33" s="546"/>
      <c r="I33" s="547"/>
    </row>
    <row r="34" spans="1:9">
      <c r="A34" s="20"/>
      <c r="B34" s="185"/>
      <c r="C34" s="185"/>
      <c r="D34" s="185"/>
      <c r="E34" s="185"/>
      <c r="F34" s="185"/>
      <c r="G34" s="185"/>
      <c r="H34" s="185"/>
      <c r="I34" s="21"/>
    </row>
    <row r="35" spans="1:9" s="177" customFormat="1" ht="20.100000000000001" customHeight="1">
      <c r="A35" s="548" t="s">
        <v>2473</v>
      </c>
      <c r="B35" s="549"/>
      <c r="C35" s="549"/>
      <c r="D35" s="549"/>
      <c r="E35" s="549"/>
      <c r="F35" s="549"/>
      <c r="G35" s="549"/>
      <c r="H35" s="549"/>
      <c r="I35" s="550"/>
    </row>
    <row r="36" spans="1:9" s="184" customFormat="1" ht="15" customHeight="1">
      <c r="A36" s="551" t="s">
        <v>766</v>
      </c>
      <c r="B36" s="552"/>
      <c r="C36" s="552"/>
      <c r="D36" s="553"/>
      <c r="E36" s="183" t="s">
        <v>710</v>
      </c>
      <c r="F36" s="183" t="s">
        <v>2186</v>
      </c>
      <c r="G36" s="183" t="s">
        <v>2187</v>
      </c>
      <c r="H36" s="183" t="s">
        <v>2188</v>
      </c>
      <c r="I36" s="239" t="s">
        <v>1890</v>
      </c>
    </row>
    <row r="37" spans="1:9" s="176" customFormat="1" ht="15" customHeight="1">
      <c r="A37" s="237" t="s">
        <v>2198</v>
      </c>
      <c r="B37" s="542" t="s">
        <v>785</v>
      </c>
      <c r="C37" s="543"/>
      <c r="D37" s="544"/>
      <c r="E37" s="178" t="s">
        <v>12</v>
      </c>
      <c r="F37" s="178" t="s">
        <v>80</v>
      </c>
      <c r="G37" s="179">
        <v>18</v>
      </c>
      <c r="H37" s="180">
        <v>1.1200000000000001</v>
      </c>
      <c r="I37" s="238">
        <f>G37*H37</f>
        <v>20.160000000000004</v>
      </c>
    </row>
    <row r="38" spans="1:9" s="176" customFormat="1" ht="15" customHeight="1">
      <c r="A38" s="237" t="s">
        <v>2191</v>
      </c>
      <c r="B38" s="542" t="s">
        <v>1003</v>
      </c>
      <c r="C38" s="543"/>
      <c r="D38" s="544"/>
      <c r="E38" s="178" t="s">
        <v>12</v>
      </c>
      <c r="F38" s="178" t="s">
        <v>14</v>
      </c>
      <c r="G38" s="179">
        <v>1</v>
      </c>
      <c r="H38" s="180">
        <v>26.21</v>
      </c>
      <c r="I38" s="238">
        <f t="shared" ref="I38:I44" si="2">G38*H38</f>
        <v>26.21</v>
      </c>
    </row>
    <row r="39" spans="1:9" s="176" customFormat="1" ht="15" customHeight="1">
      <c r="A39" s="237" t="s">
        <v>2192</v>
      </c>
      <c r="B39" s="542" t="s">
        <v>777</v>
      </c>
      <c r="C39" s="543"/>
      <c r="D39" s="544"/>
      <c r="E39" s="178" t="s">
        <v>12</v>
      </c>
      <c r="F39" s="178" t="s">
        <v>14</v>
      </c>
      <c r="G39" s="179">
        <v>2</v>
      </c>
      <c r="H39" s="180">
        <v>19.850000000000001</v>
      </c>
      <c r="I39" s="238">
        <f t="shared" si="2"/>
        <v>39.700000000000003</v>
      </c>
    </row>
    <row r="40" spans="1:9" s="176" customFormat="1" ht="55.5" customHeight="1">
      <c r="A40" s="237" t="s">
        <v>2199</v>
      </c>
      <c r="B40" s="542" t="s">
        <v>2200</v>
      </c>
      <c r="C40" s="543"/>
      <c r="D40" s="544"/>
      <c r="E40" s="178" t="s">
        <v>12</v>
      </c>
      <c r="F40" s="178" t="s">
        <v>1921</v>
      </c>
      <c r="G40" s="179">
        <v>1.2</v>
      </c>
      <c r="H40" s="180">
        <v>7.65</v>
      </c>
      <c r="I40" s="238">
        <f t="shared" si="2"/>
        <v>9.18</v>
      </c>
    </row>
    <row r="41" spans="1:9" s="176" customFormat="1" ht="43.5" customHeight="1">
      <c r="A41" s="237" t="s">
        <v>2201</v>
      </c>
      <c r="B41" s="542" t="s">
        <v>2202</v>
      </c>
      <c r="C41" s="543"/>
      <c r="D41" s="544"/>
      <c r="E41" s="178" t="s">
        <v>12</v>
      </c>
      <c r="F41" s="178" t="s">
        <v>1922</v>
      </c>
      <c r="G41" s="179">
        <v>0.19</v>
      </c>
      <c r="H41" s="180">
        <v>764.25</v>
      </c>
      <c r="I41" s="238">
        <f t="shared" si="2"/>
        <v>145.20750000000001</v>
      </c>
    </row>
    <row r="42" spans="1:9" s="176" customFormat="1" ht="21" customHeight="1">
      <c r="A42" s="237" t="s">
        <v>2203</v>
      </c>
      <c r="B42" s="542" t="s">
        <v>1044</v>
      </c>
      <c r="C42" s="543"/>
      <c r="D42" s="544"/>
      <c r="E42" s="178" t="s">
        <v>12</v>
      </c>
      <c r="F42" s="178" t="s">
        <v>80</v>
      </c>
      <c r="G42" s="179">
        <v>15.2</v>
      </c>
      <c r="H42" s="180">
        <v>11.9</v>
      </c>
      <c r="I42" s="238">
        <f t="shared" si="2"/>
        <v>180.88</v>
      </c>
    </row>
    <row r="43" spans="1:9" s="176" customFormat="1" ht="57" customHeight="1">
      <c r="A43" s="237" t="s">
        <v>2204</v>
      </c>
      <c r="B43" s="542" t="s">
        <v>2205</v>
      </c>
      <c r="C43" s="543"/>
      <c r="D43" s="544"/>
      <c r="E43" s="178" t="s">
        <v>12</v>
      </c>
      <c r="F43" s="178" t="s">
        <v>1921</v>
      </c>
      <c r="G43" s="179">
        <v>1.2</v>
      </c>
      <c r="H43" s="180">
        <v>41.62</v>
      </c>
      <c r="I43" s="238">
        <f t="shared" si="2"/>
        <v>49.943999999999996</v>
      </c>
    </row>
    <row r="44" spans="1:9" s="176" customFormat="1" ht="48.75" customHeight="1">
      <c r="A44" s="237" t="s">
        <v>2206</v>
      </c>
      <c r="B44" s="542" t="s">
        <v>2207</v>
      </c>
      <c r="C44" s="543"/>
      <c r="D44" s="544"/>
      <c r="E44" s="178" t="s">
        <v>12</v>
      </c>
      <c r="F44" s="178" t="s">
        <v>1921</v>
      </c>
      <c r="G44" s="179">
        <v>1.9</v>
      </c>
      <c r="H44" s="180">
        <v>96.62</v>
      </c>
      <c r="I44" s="238">
        <f t="shared" si="2"/>
        <v>183.578</v>
      </c>
    </row>
    <row r="45" spans="1:9" ht="15">
      <c r="A45" s="534" t="s">
        <v>1855</v>
      </c>
      <c r="B45" s="535"/>
      <c r="C45" s="535"/>
      <c r="D45" s="535"/>
      <c r="E45" s="535"/>
      <c r="F45" s="535"/>
      <c r="G45" s="535"/>
      <c r="H45" s="535"/>
      <c r="I45" s="235">
        <f>SUM(I37:I44)</f>
        <v>654.85950000000003</v>
      </c>
    </row>
    <row r="46" spans="1:9">
      <c r="A46" s="536" t="s">
        <v>2208</v>
      </c>
      <c r="B46" s="537"/>
      <c r="C46" s="537"/>
      <c r="D46" s="537"/>
      <c r="E46" s="537"/>
      <c r="F46" s="537"/>
      <c r="G46" s="537"/>
      <c r="H46" s="537"/>
      <c r="I46" s="538"/>
    </row>
    <row r="47" spans="1:9" ht="15" thickBot="1">
      <c r="A47" s="539"/>
      <c r="B47" s="540"/>
      <c r="C47" s="540"/>
      <c r="D47" s="540"/>
      <c r="E47" s="540"/>
      <c r="F47" s="540"/>
      <c r="G47" s="540"/>
      <c r="H47" s="540"/>
      <c r="I47" s="541"/>
    </row>
  </sheetData>
  <mergeCells count="31">
    <mergeCell ref="M5:O5"/>
    <mergeCell ref="M6:N6"/>
    <mergeCell ref="A17:H17"/>
    <mergeCell ref="A18:I19"/>
    <mergeCell ref="A20:I21"/>
    <mergeCell ref="C2:I2"/>
    <mergeCell ref="C3:I3"/>
    <mergeCell ref="A5:I7"/>
    <mergeCell ref="A8:I8"/>
    <mergeCell ref="B37:D37"/>
    <mergeCell ref="B38:D38"/>
    <mergeCell ref="B39:D39"/>
    <mergeCell ref="A23:I23"/>
    <mergeCell ref="A24:D24"/>
    <mergeCell ref="B25:D25"/>
    <mergeCell ref="A45:H45"/>
    <mergeCell ref="A46:I47"/>
    <mergeCell ref="B43:D43"/>
    <mergeCell ref="B44:D44"/>
    <mergeCell ref="B26:D26"/>
    <mergeCell ref="B27:D27"/>
    <mergeCell ref="B28:D28"/>
    <mergeCell ref="B29:D29"/>
    <mergeCell ref="B30:D30"/>
    <mergeCell ref="A31:H31"/>
    <mergeCell ref="A32:I33"/>
    <mergeCell ref="B40:D40"/>
    <mergeCell ref="B41:D41"/>
    <mergeCell ref="B42:D42"/>
    <mergeCell ref="A35:I35"/>
    <mergeCell ref="A36:D36"/>
  </mergeCells>
  <pageMargins left="0.511811024" right="0.511811024" top="0.78740157499999996" bottom="0.78740157499999996" header="0.31496062000000002" footer="0.31496062000000002"/>
  <pageSetup paperSize="9" scale="6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10</vt:i4>
      </vt:variant>
      <vt:variant>
        <vt:lpstr>Intervalos Nomeados</vt:lpstr>
      </vt:variant>
      <vt:variant>
        <vt:i4>9</vt:i4>
      </vt:variant>
    </vt:vector>
  </HeadingPairs>
  <TitlesOfParts>
    <vt:vector size="19" baseType="lpstr">
      <vt:lpstr>RESUMO (2)</vt:lpstr>
      <vt:lpstr>RESUMO</vt:lpstr>
      <vt:lpstr>SINTÉTICO</vt:lpstr>
      <vt:lpstr>CURVA ABC</vt:lpstr>
      <vt:lpstr>ANALÍTICO</vt:lpstr>
      <vt:lpstr>MEMÓRIA DE CÁLCULO</vt:lpstr>
      <vt:lpstr>BDI</vt:lpstr>
      <vt:lpstr>CRONOGRAMA</vt:lpstr>
      <vt:lpstr>DIAG. GANTT</vt:lpstr>
      <vt:lpstr>CPUs</vt:lpstr>
      <vt:lpstr>ANALÍTICO!Area_de_impressao</vt:lpstr>
      <vt:lpstr>BDI!Area_de_impressao</vt:lpstr>
      <vt:lpstr>CPUs!Area_de_impressao</vt:lpstr>
      <vt:lpstr>CRONOGRAMA!Area_de_impressao</vt:lpstr>
      <vt:lpstr>'CURVA ABC'!Area_de_impressao</vt:lpstr>
      <vt:lpstr>'MEMÓRIA DE CÁLCULO'!Area_de_impressao</vt:lpstr>
      <vt:lpstr>RESUMO!Area_de_impressao</vt:lpstr>
      <vt:lpstr>'RESUMO (2)'!Area_de_impressao</vt:lpstr>
      <vt:lpstr>SINTÉTICO!Area_de_impressao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Mauricio de Oliveira Sousa</cp:lastModifiedBy>
  <cp:revision>0</cp:revision>
  <cp:lastPrinted>2025-10-09T11:57:57Z</cp:lastPrinted>
  <dcterms:created xsi:type="dcterms:W3CDTF">2025-06-30T17:34:19Z</dcterms:created>
  <dcterms:modified xsi:type="dcterms:W3CDTF">2025-10-30T14:11:16Z</dcterms:modified>
</cp:coreProperties>
</file>